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F\Desktop\CUENTA PUBLICA DIF\2018 CUENTA PUBLICA TRIMESTRAL\Estados Financieros 2do. trimestre 2018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285" yWindow="3270" windowWidth="20475" windowHeight="486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1" l="1"/>
  <c r="E42" i="1"/>
  <c r="F38" i="1"/>
  <c r="E38" i="1"/>
  <c r="F31" i="1"/>
  <c r="E31" i="1"/>
  <c r="F27" i="1"/>
  <c r="E27" i="1"/>
  <c r="F23" i="1"/>
  <c r="E23" i="1"/>
  <c r="F19" i="1"/>
  <c r="E19" i="1"/>
  <c r="F9" i="1"/>
  <c r="E9" i="1"/>
  <c r="G125" i="6" l="1"/>
  <c r="G126" i="6"/>
  <c r="G127" i="6"/>
  <c r="G128" i="6"/>
  <c r="G129" i="6"/>
  <c r="G130" i="6"/>
  <c r="G131" i="6"/>
  <c r="G132" i="6"/>
  <c r="G134" i="6"/>
  <c r="G135" i="6"/>
  <c r="G115" i="6"/>
  <c r="G116" i="6"/>
  <c r="G117" i="6"/>
  <c r="G118" i="6"/>
  <c r="G119" i="6"/>
  <c r="G120" i="6"/>
  <c r="G121" i="6"/>
  <c r="G122" i="6"/>
  <c r="G105" i="6"/>
  <c r="G106" i="6"/>
  <c r="G107" i="6"/>
  <c r="G108" i="6"/>
  <c r="G109" i="6"/>
  <c r="G110" i="6"/>
  <c r="G111" i="6"/>
  <c r="G112" i="6"/>
  <c r="G95" i="6"/>
  <c r="G96" i="6"/>
  <c r="G97" i="6"/>
  <c r="G98" i="6"/>
  <c r="G99" i="6"/>
  <c r="G100" i="6"/>
  <c r="G101" i="6"/>
  <c r="G102" i="6"/>
  <c r="G87" i="6"/>
  <c r="G88" i="6"/>
  <c r="G89" i="6"/>
  <c r="G90" i="6"/>
  <c r="G91" i="6"/>
  <c r="G92" i="6"/>
  <c r="G50" i="6"/>
  <c r="G51" i="6"/>
  <c r="G52" i="6"/>
  <c r="G53" i="6"/>
  <c r="G54" i="6"/>
  <c r="G55" i="6"/>
  <c r="G56" i="6"/>
  <c r="G57" i="6"/>
  <c r="G30" i="6"/>
  <c r="G31" i="6"/>
  <c r="G32" i="6"/>
  <c r="G33" i="6"/>
  <c r="G34" i="6"/>
  <c r="G35" i="6"/>
  <c r="G36" i="6"/>
  <c r="G37" i="6"/>
  <c r="G20" i="6"/>
  <c r="G21" i="6"/>
  <c r="G22" i="6"/>
  <c r="G23" i="6"/>
  <c r="G24" i="6"/>
  <c r="G25" i="6"/>
  <c r="G26" i="6"/>
  <c r="G27" i="6"/>
  <c r="G12" i="6"/>
  <c r="G13" i="6"/>
  <c r="G14" i="6"/>
  <c r="G15" i="6"/>
  <c r="G16" i="6"/>
  <c r="G17" i="6"/>
  <c r="G11" i="6"/>
  <c r="C50" i="6"/>
  <c r="C51" i="6"/>
  <c r="C52" i="6"/>
  <c r="C53" i="6"/>
  <c r="C54" i="6"/>
  <c r="C55" i="6"/>
  <c r="C56" i="6"/>
  <c r="C57" i="6"/>
  <c r="C42" i="6"/>
  <c r="C30" i="6"/>
  <c r="C31" i="6"/>
  <c r="C32" i="6"/>
  <c r="C33" i="6"/>
  <c r="C34" i="6"/>
  <c r="C35" i="6"/>
  <c r="C36" i="6"/>
  <c r="C37" i="6"/>
  <c r="C20" i="6"/>
  <c r="C21" i="6"/>
  <c r="C22" i="6"/>
  <c r="C23" i="6"/>
  <c r="C24" i="6"/>
  <c r="C25" i="6"/>
  <c r="C26" i="6"/>
  <c r="C27" i="6"/>
  <c r="C12" i="6"/>
  <c r="C13" i="6"/>
  <c r="C14" i="6"/>
  <c r="C15" i="6"/>
  <c r="C16" i="6"/>
  <c r="C17" i="6"/>
  <c r="C11" i="6"/>
  <c r="C14" i="5" l="1"/>
  <c r="D11" i="4"/>
  <c r="C11" i="4"/>
  <c r="B10" i="8" l="1"/>
  <c r="F19" i="7"/>
  <c r="E19" i="7"/>
  <c r="D19" i="7"/>
  <c r="C19" i="7"/>
  <c r="C60" i="6"/>
  <c r="C49" i="6"/>
  <c r="C29" i="6"/>
  <c r="C19" i="6"/>
  <c r="D103" i="6"/>
  <c r="D37" i="5"/>
  <c r="E37" i="5"/>
  <c r="F37" i="5"/>
  <c r="C39" i="5"/>
  <c r="C37" i="5" s="1"/>
  <c r="D17" i="4"/>
  <c r="C17" i="4"/>
  <c r="B13" i="4"/>
  <c r="D13" i="4"/>
  <c r="C13" i="4"/>
  <c r="D8" i="4"/>
  <c r="C8" i="4"/>
  <c r="C21" i="4" l="1"/>
  <c r="C23" i="4" s="1"/>
  <c r="C25" i="4" s="1"/>
  <c r="B11" i="4"/>
  <c r="B8" i="4" s="1"/>
  <c r="C12" i="10" l="1"/>
  <c r="D12" i="10" s="1"/>
  <c r="E12" i="10" s="1"/>
  <c r="C18" i="10"/>
  <c r="D18" i="10" s="1"/>
  <c r="C13" i="10"/>
  <c r="D13" i="10" s="1"/>
  <c r="E13" i="10" s="1"/>
  <c r="S7" i="28" s="1"/>
  <c r="C14" i="10"/>
  <c r="C10" i="11"/>
  <c r="D10" i="11" s="1"/>
  <c r="E10" i="11" s="1"/>
  <c r="S4" i="29" s="1"/>
  <c r="C11" i="11"/>
  <c r="C12" i="11"/>
  <c r="D12" i="11" s="1"/>
  <c r="E12" i="11" s="1"/>
  <c r="S6" i="29" s="1"/>
  <c r="C13" i="11"/>
  <c r="D13" i="11" s="1"/>
  <c r="R7" i="29" s="1"/>
  <c r="C9" i="11"/>
  <c r="D9" i="11" s="1"/>
  <c r="G138" i="6"/>
  <c r="G139" i="6"/>
  <c r="G140" i="6"/>
  <c r="G141" i="6"/>
  <c r="G142" i="6"/>
  <c r="U134" i="24" s="1"/>
  <c r="G144" i="6"/>
  <c r="G145" i="6"/>
  <c r="C137" i="6"/>
  <c r="D137" i="6"/>
  <c r="E137" i="6"/>
  <c r="F137" i="6"/>
  <c r="B137" i="6"/>
  <c r="C62" i="6"/>
  <c r="D62" i="6"/>
  <c r="E62" i="6"/>
  <c r="S55" i="24" s="1"/>
  <c r="F62" i="6"/>
  <c r="G63" i="6"/>
  <c r="G64" i="6"/>
  <c r="G65" i="6"/>
  <c r="G66" i="6"/>
  <c r="G67" i="6"/>
  <c r="G69" i="6"/>
  <c r="G70" i="6"/>
  <c r="G62" i="6" s="1"/>
  <c r="U55" i="24" s="1"/>
  <c r="B62" i="6"/>
  <c r="B8" i="10"/>
  <c r="P2" i="28" s="1"/>
  <c r="C6" i="23"/>
  <c r="A2" i="14" s="1"/>
  <c r="H25" i="23"/>
  <c r="G25" i="23"/>
  <c r="E5" i="13" s="1"/>
  <c r="F25" i="23"/>
  <c r="E25" i="23"/>
  <c r="D25" i="23"/>
  <c r="G30" i="9"/>
  <c r="G31" i="9"/>
  <c r="G29" i="9"/>
  <c r="G26" i="9"/>
  <c r="G27" i="9"/>
  <c r="G25" i="9"/>
  <c r="U17" i="27" s="1"/>
  <c r="G23" i="9"/>
  <c r="G21" i="9" s="1"/>
  <c r="U13" i="27" s="1"/>
  <c r="G22" i="9"/>
  <c r="G19" i="9"/>
  <c r="G18" i="9"/>
  <c r="G17" i="9"/>
  <c r="G14" i="9"/>
  <c r="G15" i="9"/>
  <c r="G13" i="9"/>
  <c r="G11" i="9"/>
  <c r="G73" i="8"/>
  <c r="G74" i="8"/>
  <c r="U66" i="26" s="1"/>
  <c r="G75" i="8"/>
  <c r="U67" i="26" s="1"/>
  <c r="G72" i="8"/>
  <c r="G63" i="8"/>
  <c r="U55" i="26" s="1"/>
  <c r="G64" i="8"/>
  <c r="G65" i="8"/>
  <c r="G66" i="8"/>
  <c r="G67" i="8"/>
  <c r="U59" i="26" s="1"/>
  <c r="G68" i="8"/>
  <c r="G69" i="8"/>
  <c r="G70" i="8"/>
  <c r="G62" i="8"/>
  <c r="U54" i="26" s="1"/>
  <c r="G55" i="8"/>
  <c r="U47" i="26" s="1"/>
  <c r="G56" i="8"/>
  <c r="U48" i="26" s="1"/>
  <c r="G57" i="8"/>
  <c r="G58" i="8"/>
  <c r="G60" i="8"/>
  <c r="G54" i="8"/>
  <c r="G46" i="8"/>
  <c r="G47" i="8"/>
  <c r="U39" i="26" s="1"/>
  <c r="G48" i="8"/>
  <c r="G49" i="8"/>
  <c r="G50" i="8"/>
  <c r="G51" i="8"/>
  <c r="U43" i="26" s="1"/>
  <c r="G52" i="8"/>
  <c r="U44" i="26" s="1"/>
  <c r="G45" i="8"/>
  <c r="G44" i="8" s="1"/>
  <c r="G39" i="8"/>
  <c r="G40" i="8"/>
  <c r="G37" i="8" s="1"/>
  <c r="U30" i="26" s="1"/>
  <c r="G41" i="8"/>
  <c r="G38" i="8"/>
  <c r="G11" i="8"/>
  <c r="G12" i="8"/>
  <c r="G13" i="8"/>
  <c r="G14" i="8"/>
  <c r="G15" i="8"/>
  <c r="G16" i="8"/>
  <c r="U9" i="26" s="1"/>
  <c r="G17" i="8"/>
  <c r="U10" i="26" s="1"/>
  <c r="G20" i="8"/>
  <c r="U13" i="26" s="1"/>
  <c r="G21" i="8"/>
  <c r="G22" i="8"/>
  <c r="G23" i="8"/>
  <c r="G24" i="8"/>
  <c r="G25" i="8"/>
  <c r="U18" i="26" s="1"/>
  <c r="G26" i="8"/>
  <c r="G28" i="8"/>
  <c r="G29" i="8"/>
  <c r="U22" i="26" s="1"/>
  <c r="G30" i="8"/>
  <c r="G31" i="8"/>
  <c r="G32" i="8"/>
  <c r="G27" i="8" s="1"/>
  <c r="U20" i="26" s="1"/>
  <c r="G33" i="8"/>
  <c r="U26" i="26" s="1"/>
  <c r="G34" i="8"/>
  <c r="G35" i="8"/>
  <c r="G36" i="8"/>
  <c r="G21" i="7"/>
  <c r="G22" i="7"/>
  <c r="G23" i="7"/>
  <c r="G24" i="7"/>
  <c r="G25" i="7"/>
  <c r="G26" i="7"/>
  <c r="G27" i="7"/>
  <c r="G11" i="7"/>
  <c r="G9" i="7" s="1"/>
  <c r="U2" i="25" s="1"/>
  <c r="G12" i="7"/>
  <c r="G13" i="7"/>
  <c r="G14" i="7"/>
  <c r="G15" i="7"/>
  <c r="G16" i="7"/>
  <c r="G17" i="7"/>
  <c r="B10" i="6"/>
  <c r="B18" i="6"/>
  <c r="B28" i="6"/>
  <c r="B38" i="6"/>
  <c r="B48" i="6"/>
  <c r="B58" i="6"/>
  <c r="P51" i="24" s="1"/>
  <c r="B71" i="6"/>
  <c r="B75" i="6"/>
  <c r="G152" i="6"/>
  <c r="G153" i="6"/>
  <c r="G154" i="6"/>
  <c r="G155" i="6"/>
  <c r="G156" i="6"/>
  <c r="G157" i="6"/>
  <c r="G151" i="6"/>
  <c r="G148" i="6"/>
  <c r="G149" i="6"/>
  <c r="G147" i="6"/>
  <c r="G146" i="6" s="1"/>
  <c r="U138" i="24" s="1"/>
  <c r="G143" i="6"/>
  <c r="G136" i="6"/>
  <c r="U119" i="24"/>
  <c r="U121" i="24"/>
  <c r="U123" i="24"/>
  <c r="G124" i="6"/>
  <c r="U116" i="24" s="1"/>
  <c r="U107" i="24"/>
  <c r="G114" i="6"/>
  <c r="U99" i="24"/>
  <c r="G104" i="6"/>
  <c r="G103" i="6" s="1"/>
  <c r="U95" i="24" s="1"/>
  <c r="U92" i="24"/>
  <c r="G94" i="6"/>
  <c r="U86" i="24" s="1"/>
  <c r="G86" i="6"/>
  <c r="G77" i="6"/>
  <c r="G78" i="6"/>
  <c r="G79" i="6"/>
  <c r="G80" i="6"/>
  <c r="G81" i="6"/>
  <c r="G82" i="6"/>
  <c r="G76" i="6"/>
  <c r="G73" i="6"/>
  <c r="G74" i="6"/>
  <c r="U67" i="24" s="1"/>
  <c r="G72" i="6"/>
  <c r="G68" i="6"/>
  <c r="U61" i="24" s="1"/>
  <c r="G60" i="6"/>
  <c r="G61" i="6"/>
  <c r="G59" i="6"/>
  <c r="U44" i="24"/>
  <c r="U46" i="24"/>
  <c r="U48" i="24"/>
  <c r="U50" i="24"/>
  <c r="G49" i="6"/>
  <c r="G40" i="6"/>
  <c r="G41" i="6"/>
  <c r="G42" i="6"/>
  <c r="G43" i="6"/>
  <c r="U36" i="24" s="1"/>
  <c r="G44" i="6"/>
  <c r="G45" i="6"/>
  <c r="U38" i="24" s="1"/>
  <c r="G46" i="6"/>
  <c r="G47" i="6"/>
  <c r="G39" i="6"/>
  <c r="U26" i="24"/>
  <c r="U28" i="24"/>
  <c r="U30" i="24"/>
  <c r="G29" i="6"/>
  <c r="U13" i="24"/>
  <c r="U15" i="24"/>
  <c r="U17" i="24"/>
  <c r="G19" i="6"/>
  <c r="B7" i="13"/>
  <c r="P2" i="31" s="1"/>
  <c r="U5" i="24"/>
  <c r="U6" i="24"/>
  <c r="G9" i="5"/>
  <c r="G10" i="5"/>
  <c r="U4" i="20" s="1"/>
  <c r="G11" i="5"/>
  <c r="G12" i="5"/>
  <c r="G13" i="5"/>
  <c r="G14" i="5"/>
  <c r="U8" i="20" s="1"/>
  <c r="G15" i="5"/>
  <c r="G17" i="5"/>
  <c r="G18" i="5"/>
  <c r="G19" i="5"/>
  <c r="G20" i="5"/>
  <c r="G21" i="5"/>
  <c r="G22" i="5"/>
  <c r="G23" i="5"/>
  <c r="G24" i="5"/>
  <c r="G25" i="5"/>
  <c r="G26" i="5"/>
  <c r="G27" i="5"/>
  <c r="G28" i="5"/>
  <c r="G34" i="5"/>
  <c r="U28" i="20" s="1"/>
  <c r="G36" i="5"/>
  <c r="G35" i="5" s="1"/>
  <c r="U29" i="20" s="1"/>
  <c r="G38" i="5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R2" i="31" s="1"/>
  <c r="E7" i="13"/>
  <c r="S2" i="31" s="1"/>
  <c r="F7" i="13"/>
  <c r="F29" i="13" s="1"/>
  <c r="T22" i="31" s="1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E7" i="12"/>
  <c r="F7" i="12"/>
  <c r="G7" i="12"/>
  <c r="U2" i="30" s="1"/>
  <c r="P24" i="30"/>
  <c r="Q24" i="30"/>
  <c r="R24" i="30"/>
  <c r="S24" i="30"/>
  <c r="T24" i="30"/>
  <c r="U24" i="30"/>
  <c r="P25" i="30"/>
  <c r="Q25" i="30"/>
  <c r="P26" i="30"/>
  <c r="Q26" i="30"/>
  <c r="R26" i="30"/>
  <c r="S26" i="30"/>
  <c r="T26" i="30"/>
  <c r="U26" i="30"/>
  <c r="B36" i="12"/>
  <c r="P27" i="30" s="1"/>
  <c r="C36" i="12"/>
  <c r="Q27" i="30" s="1"/>
  <c r="Q2" i="30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T3" i="29"/>
  <c r="U3" i="29"/>
  <c r="P4" i="29"/>
  <c r="Q4" i="29"/>
  <c r="R4" i="29"/>
  <c r="T4" i="29"/>
  <c r="U4" i="29"/>
  <c r="P5" i="29"/>
  <c r="T5" i="29"/>
  <c r="U5" i="29"/>
  <c r="P6" i="29"/>
  <c r="Q6" i="29"/>
  <c r="T6" i="29"/>
  <c r="U6" i="29"/>
  <c r="P7" i="29"/>
  <c r="Q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F8" i="11"/>
  <c r="G8" i="11"/>
  <c r="G30" i="11" s="1"/>
  <c r="U2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T6" i="28"/>
  <c r="U6" i="28"/>
  <c r="Q7" i="28"/>
  <c r="R7" i="28"/>
  <c r="T7" i="28"/>
  <c r="U7" i="28"/>
  <c r="Q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T25" i="28"/>
  <c r="U25" i="28"/>
  <c r="Q26" i="28"/>
  <c r="R26" i="28"/>
  <c r="S26" i="28"/>
  <c r="T26" i="28"/>
  <c r="U26" i="28"/>
  <c r="F37" i="10"/>
  <c r="T27" i="28" s="1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6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D12" i="9"/>
  <c r="D16" i="9"/>
  <c r="R9" i="27" s="1"/>
  <c r="E12" i="9"/>
  <c r="S5" i="27" s="1"/>
  <c r="E16" i="9"/>
  <c r="S9" i="27" s="1"/>
  <c r="F12" i="9"/>
  <c r="F9" i="9" s="1"/>
  <c r="T2" i="27" s="1"/>
  <c r="F16" i="9"/>
  <c r="G12" i="9"/>
  <c r="U5" i="27" s="1"/>
  <c r="G16" i="9"/>
  <c r="Q3" i="27"/>
  <c r="R3" i="27"/>
  <c r="S3" i="27"/>
  <c r="T3" i="27"/>
  <c r="U3" i="27"/>
  <c r="Q4" i="27"/>
  <c r="R4" i="27"/>
  <c r="S4" i="27"/>
  <c r="T4" i="27"/>
  <c r="U4" i="27"/>
  <c r="T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Q20" i="27" s="1"/>
  <c r="D24" i="9"/>
  <c r="D28" i="9"/>
  <c r="R20" i="27" s="1"/>
  <c r="E24" i="9"/>
  <c r="E21" i="9" s="1"/>
  <c r="E28" i="9"/>
  <c r="F24" i="9"/>
  <c r="F28" i="9"/>
  <c r="F21" i="9" s="1"/>
  <c r="T13" i="27" s="1"/>
  <c r="G24" i="9"/>
  <c r="U16" i="27" s="1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R16" i="27"/>
  <c r="S16" i="27"/>
  <c r="T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1" i="9" s="1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Q12" i="26" s="1"/>
  <c r="C27" i="8"/>
  <c r="C37" i="8"/>
  <c r="Q30" i="26" s="1"/>
  <c r="D10" i="8"/>
  <c r="R3" i="26" s="1"/>
  <c r="D19" i="8"/>
  <c r="D27" i="8"/>
  <c r="D9" i="8" s="1"/>
  <c r="R2" i="26" s="1"/>
  <c r="D37" i="8"/>
  <c r="R30" i="26" s="1"/>
  <c r="E10" i="8"/>
  <c r="E19" i="8"/>
  <c r="E27" i="8"/>
  <c r="S20" i="26" s="1"/>
  <c r="E37" i="8"/>
  <c r="S30" i="26" s="1"/>
  <c r="F10" i="8"/>
  <c r="T3" i="26" s="1"/>
  <c r="F19" i="8"/>
  <c r="F27" i="8"/>
  <c r="F37" i="8"/>
  <c r="Q3" i="26"/>
  <c r="S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U11" i="26"/>
  <c r="R12" i="26"/>
  <c r="T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Q20" i="26"/>
  <c r="T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C61" i="8"/>
  <c r="Q53" i="26" s="1"/>
  <c r="C71" i="8"/>
  <c r="D44" i="8"/>
  <c r="D53" i="8"/>
  <c r="D61" i="8"/>
  <c r="D71" i="8"/>
  <c r="E44" i="8"/>
  <c r="S36" i="26" s="1"/>
  <c r="E53" i="8"/>
  <c r="E61" i="8"/>
  <c r="S53" i="26" s="1"/>
  <c r="E71" i="8"/>
  <c r="F44" i="8"/>
  <c r="T36" i="26" s="1"/>
  <c r="F53" i="8"/>
  <c r="F61" i="8"/>
  <c r="T53" i="26" s="1"/>
  <c r="F71" i="8"/>
  <c r="T63" i="26" s="1"/>
  <c r="R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Q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R53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B44" i="8"/>
  <c r="P36" i="26" s="1"/>
  <c r="B53" i="8"/>
  <c r="P45" i="26" s="1"/>
  <c r="B61" i="8"/>
  <c r="P53" i="26" s="1"/>
  <c r="B71" i="8"/>
  <c r="B19" i="8"/>
  <c r="P12" i="26" s="1"/>
  <c r="B27" i="8"/>
  <c r="B37" i="8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19" i="7"/>
  <c r="F9" i="7"/>
  <c r="F29" i="7" s="1"/>
  <c r="T4" i="25" s="1"/>
  <c r="E9" i="7"/>
  <c r="E29" i="7" s="1"/>
  <c r="S4" i="25" s="1"/>
  <c r="S3" i="25"/>
  <c r="D9" i="7"/>
  <c r="R2" i="25" s="1"/>
  <c r="C9" i="7"/>
  <c r="C29" i="7" s="1"/>
  <c r="Q4" i="25" s="1"/>
  <c r="B9" i="7"/>
  <c r="P2" i="25" s="1"/>
  <c r="B19" i="7"/>
  <c r="T3" i="25"/>
  <c r="Q3" i="25"/>
  <c r="S2" i="25"/>
  <c r="A3" i="25"/>
  <c r="A4" i="25"/>
  <c r="A2" i="25"/>
  <c r="A87" i="24"/>
  <c r="C85" i="6"/>
  <c r="C93" i="6"/>
  <c r="Q85" i="24" s="1"/>
  <c r="C103" i="6"/>
  <c r="Q95" i="24" s="1"/>
  <c r="C113" i="6"/>
  <c r="C123" i="6"/>
  <c r="Q115" i="24" s="1"/>
  <c r="C133" i="6"/>
  <c r="C146" i="6"/>
  <c r="C150" i="6"/>
  <c r="Q142" i="24" s="1"/>
  <c r="D85" i="6"/>
  <c r="D93" i="6"/>
  <c r="R85" i="24" s="1"/>
  <c r="R95" i="24"/>
  <c r="D113" i="6"/>
  <c r="R105" i="24" s="1"/>
  <c r="D123" i="6"/>
  <c r="R115" i="24" s="1"/>
  <c r="D133" i="6"/>
  <c r="D146" i="6"/>
  <c r="R138" i="24" s="1"/>
  <c r="D150" i="6"/>
  <c r="R142" i="24" s="1"/>
  <c r="E85" i="6"/>
  <c r="S77" i="24" s="1"/>
  <c r="E93" i="6"/>
  <c r="S85" i="24" s="1"/>
  <c r="E103" i="6"/>
  <c r="S95" i="24" s="1"/>
  <c r="E113" i="6"/>
  <c r="S105" i="24" s="1"/>
  <c r="E123" i="6"/>
  <c r="S115" i="24" s="1"/>
  <c r="E133" i="6"/>
  <c r="S125" i="24" s="1"/>
  <c r="E146" i="6"/>
  <c r="E150" i="6"/>
  <c r="F85" i="6"/>
  <c r="F93" i="6"/>
  <c r="T85" i="24" s="1"/>
  <c r="F103" i="6"/>
  <c r="T95" i="24" s="1"/>
  <c r="F113" i="6"/>
  <c r="T105" i="24" s="1"/>
  <c r="F123" i="6"/>
  <c r="T115" i="24" s="1"/>
  <c r="F133" i="6"/>
  <c r="F146" i="6"/>
  <c r="F150" i="6"/>
  <c r="T142" i="24" s="1"/>
  <c r="G113" i="6"/>
  <c r="U105" i="24" s="1"/>
  <c r="G150" i="6"/>
  <c r="Q77" i="24"/>
  <c r="T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Q91" i="24"/>
  <c r="R91" i="24"/>
  <c r="S91" i="24"/>
  <c r="T91" i="24"/>
  <c r="U91" i="24"/>
  <c r="Q92" i="24"/>
  <c r="R92" i="24"/>
  <c r="S92" i="24"/>
  <c r="T92" i="24"/>
  <c r="Q93" i="24"/>
  <c r="R93" i="24"/>
  <c r="S93" i="24"/>
  <c r="T93" i="24"/>
  <c r="U93" i="24"/>
  <c r="Q94" i="24"/>
  <c r="R94" i="24"/>
  <c r="S94" i="24"/>
  <c r="T94" i="24"/>
  <c r="U94" i="24"/>
  <c r="Q96" i="24"/>
  <c r="R96" i="24"/>
  <c r="S96" i="24"/>
  <c r="T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Q106" i="24"/>
  <c r="R106" i="24"/>
  <c r="S106" i="24"/>
  <c r="T106" i="24"/>
  <c r="U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6" i="24"/>
  <c r="R116" i="24"/>
  <c r="S116" i="24"/>
  <c r="T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Q124" i="24"/>
  <c r="R124" i="24"/>
  <c r="S124" i="24"/>
  <c r="T124" i="24"/>
  <c r="U124" i="24"/>
  <c r="Q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S138" i="24"/>
  <c r="T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S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Q11" i="24" s="1"/>
  <c r="C28" i="6"/>
  <c r="Q21" i="24" s="1"/>
  <c r="C38" i="6"/>
  <c r="C48" i="6"/>
  <c r="C58" i="6"/>
  <c r="C71" i="6"/>
  <c r="Q64" i="24" s="1"/>
  <c r="C75" i="6"/>
  <c r="D10" i="6"/>
  <c r="R3" i="24" s="1"/>
  <c r="D18" i="6"/>
  <c r="R11" i="24" s="1"/>
  <c r="D28" i="6"/>
  <c r="R21" i="24" s="1"/>
  <c r="D38" i="6"/>
  <c r="D48" i="6"/>
  <c r="R41" i="24" s="1"/>
  <c r="D58" i="6"/>
  <c r="R51" i="24" s="1"/>
  <c r="D71" i="6"/>
  <c r="R64" i="24" s="1"/>
  <c r="D75" i="6"/>
  <c r="E10" i="6"/>
  <c r="S3" i="24" s="1"/>
  <c r="E18" i="6"/>
  <c r="S11" i="24" s="1"/>
  <c r="E28" i="6"/>
  <c r="S21" i="24" s="1"/>
  <c r="E38" i="6"/>
  <c r="E48" i="6"/>
  <c r="E58" i="6"/>
  <c r="S51" i="24" s="1"/>
  <c r="E71" i="6"/>
  <c r="E75" i="6"/>
  <c r="F10" i="6"/>
  <c r="T3" i="24" s="1"/>
  <c r="F18" i="6"/>
  <c r="T11" i="24" s="1"/>
  <c r="F28" i="6"/>
  <c r="T21" i="24" s="1"/>
  <c r="F38" i="6"/>
  <c r="F48" i="6"/>
  <c r="T41" i="24" s="1"/>
  <c r="F58" i="6"/>
  <c r="F71" i="6"/>
  <c r="T64" i="24" s="1"/>
  <c r="F75" i="6"/>
  <c r="G75" i="6"/>
  <c r="U68" i="24" s="1"/>
  <c r="B85" i="6"/>
  <c r="P77" i="24" s="1"/>
  <c r="B93" i="6"/>
  <c r="B103" i="6"/>
  <c r="B113" i="6"/>
  <c r="P105" i="24" s="1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U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Q31" i="24"/>
  <c r="R31" i="24"/>
  <c r="S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U40" i="24"/>
  <c r="Q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U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Q51" i="24"/>
  <c r="T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Q62" i="24"/>
  <c r="R62" i="24"/>
  <c r="S62" i="24"/>
  <c r="T62" i="24"/>
  <c r="U62" i="24"/>
  <c r="Q63" i="24"/>
  <c r="R63" i="24"/>
  <c r="S63" i="24"/>
  <c r="T63" i="24"/>
  <c r="U63" i="24"/>
  <c r="S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Q68" i="24"/>
  <c r="R68" i="24"/>
  <c r="S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5" i="20"/>
  <c r="U7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30" i="20"/>
  <c r="U32" i="20"/>
  <c r="U33" i="20"/>
  <c r="G46" i="5"/>
  <c r="G47" i="5"/>
  <c r="G48" i="5"/>
  <c r="G49" i="5"/>
  <c r="U41" i="20" s="1"/>
  <c r="G50" i="5"/>
  <c r="U42" i="20" s="1"/>
  <c r="G51" i="5"/>
  <c r="U43" i="20" s="1"/>
  <c r="G52" i="5"/>
  <c r="U44" i="20" s="1"/>
  <c r="G53" i="5"/>
  <c r="U45" i="20" s="1"/>
  <c r="U38" i="20"/>
  <c r="U39" i="20"/>
  <c r="G55" i="5"/>
  <c r="U47" i="20" s="1"/>
  <c r="G56" i="5"/>
  <c r="U48" i="20" s="1"/>
  <c r="G57" i="5"/>
  <c r="G58" i="5"/>
  <c r="U50" i="20" s="1"/>
  <c r="U49" i="20"/>
  <c r="G60" i="5"/>
  <c r="U52" i="20" s="1"/>
  <c r="G61" i="5"/>
  <c r="U53" i="20" s="1"/>
  <c r="G59" i="5"/>
  <c r="U51" i="20" s="1"/>
  <c r="U54" i="20"/>
  <c r="G63" i="5"/>
  <c r="U55" i="20" s="1"/>
  <c r="G68" i="5"/>
  <c r="G67" i="5" s="1"/>
  <c r="U57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E35" i="5"/>
  <c r="F35" i="5"/>
  <c r="F41" i="5" s="1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5" i="5"/>
  <c r="C65" i="5" s="1"/>
  <c r="Q56" i="20" s="1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1" i="20"/>
  <c r="R61" i="20"/>
  <c r="S61" i="20"/>
  <c r="T61" i="20"/>
  <c r="P61" i="20"/>
  <c r="P58" i="20"/>
  <c r="B67" i="5"/>
  <c r="P57" i="20" s="1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37" i="20"/>
  <c r="B16" i="5"/>
  <c r="B28" i="5"/>
  <c r="B35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B6" i="1" s="1"/>
  <c r="F18" i="23"/>
  <c r="K6" i="3" s="1"/>
  <c r="E18" i="23"/>
  <c r="J6" i="3" s="1"/>
  <c r="D18" i="23"/>
  <c r="I6" i="3" s="1"/>
  <c r="F6" i="1"/>
  <c r="E6" i="1"/>
  <c r="F5" i="13"/>
  <c r="D5" i="13"/>
  <c r="C5" i="13"/>
  <c r="B5" i="13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E6" i="10"/>
  <c r="G5" i="13"/>
  <c r="G5" i="12"/>
  <c r="C11" i="23"/>
  <c r="A2" i="11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H14" i="3"/>
  <c r="V4" i="17" s="1"/>
  <c r="G14" i="3"/>
  <c r="U4" i="17" s="1"/>
  <c r="E14" i="3"/>
  <c r="S4" i="17" s="1"/>
  <c r="K9" i="3"/>
  <c r="K10" i="3"/>
  <c r="K11" i="3"/>
  <c r="K12" i="3"/>
  <c r="J8" i="3"/>
  <c r="H8" i="3"/>
  <c r="V3" i="17" s="1"/>
  <c r="G8" i="3"/>
  <c r="U3" i="17" s="1"/>
  <c r="E8" i="3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21" i="4"/>
  <c r="D23" i="4" s="1"/>
  <c r="D25" i="4" s="1"/>
  <c r="B68" i="4"/>
  <c r="P36" i="18" s="1"/>
  <c r="B64" i="4"/>
  <c r="B63" i="4"/>
  <c r="P32" i="18" s="1"/>
  <c r="B55" i="4"/>
  <c r="B53" i="4"/>
  <c r="B49" i="4"/>
  <c r="B48" i="4"/>
  <c r="P26" i="18" s="1"/>
  <c r="B37" i="4"/>
  <c r="B29" i="4"/>
  <c r="B17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27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Q116" i="15"/>
  <c r="Q117" i="15"/>
  <c r="Q118" i="15"/>
  <c r="E47" i="1"/>
  <c r="P95" i="15" s="1"/>
  <c r="E57" i="1"/>
  <c r="P103" i="15" s="1"/>
  <c r="E59" i="1"/>
  <c r="E63" i="1"/>
  <c r="P106" i="15" s="1"/>
  <c r="E68" i="1"/>
  <c r="P110" i="15" s="1"/>
  <c r="P117" i="15"/>
  <c r="P118" i="15"/>
  <c r="P116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47" i="1"/>
  <c r="C60" i="1"/>
  <c r="C62" i="1" s="1"/>
  <c r="Q54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C68" i="4"/>
  <c r="D68" i="4"/>
  <c r="R36" i="18" s="1"/>
  <c r="C64" i="4"/>
  <c r="D64" i="4"/>
  <c r="C63" i="4"/>
  <c r="Q32" i="18" s="1"/>
  <c r="D63" i="4"/>
  <c r="C48" i="4"/>
  <c r="Q26" i="18" s="1"/>
  <c r="C55" i="4"/>
  <c r="Q31" i="18" s="1"/>
  <c r="D55" i="4"/>
  <c r="R31" i="18" s="1"/>
  <c r="C53" i="4"/>
  <c r="D53" i="4"/>
  <c r="R30" i="18" s="1"/>
  <c r="D48" i="4"/>
  <c r="C49" i="4"/>
  <c r="Q27" i="18" s="1"/>
  <c r="D49" i="4"/>
  <c r="C29" i="4"/>
  <c r="Q15" i="18" s="1"/>
  <c r="D29" i="4"/>
  <c r="C40" i="4"/>
  <c r="D40" i="4"/>
  <c r="C37" i="4"/>
  <c r="Q19" i="18" s="1"/>
  <c r="D37" i="4"/>
  <c r="R19" i="18" s="1"/>
  <c r="C33" i="4"/>
  <c r="Q6" i="18"/>
  <c r="T15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P4" i="15"/>
  <c r="R22" i="18"/>
  <c r="R27" i="18"/>
  <c r="R32" i="18"/>
  <c r="Q22" i="18"/>
  <c r="Q36" i="18"/>
  <c r="R15" i="18"/>
  <c r="R26" i="18"/>
  <c r="R33" i="18"/>
  <c r="R37" i="18"/>
  <c r="R6" i="18"/>
  <c r="Q33" i="18"/>
  <c r="D44" i="4"/>
  <c r="R25" i="18" s="1"/>
  <c r="H8" i="2"/>
  <c r="H20" i="2" s="1"/>
  <c r="V13" i="16" s="1"/>
  <c r="F8" i="2"/>
  <c r="T3" i="16" s="1"/>
  <c r="T13" i="16"/>
  <c r="B47" i="1"/>
  <c r="Q5" i="18"/>
  <c r="R2" i="18"/>
  <c r="R5" i="18"/>
  <c r="Q2" i="18"/>
  <c r="R12" i="18"/>
  <c r="F47" i="1"/>
  <c r="Q67" i="15"/>
  <c r="C29" i="13" l="1"/>
  <c r="Q22" i="31" s="1"/>
  <c r="K14" i="3"/>
  <c r="Y4" i="17" s="1"/>
  <c r="A2" i="10"/>
  <c r="B65" i="5"/>
  <c r="G45" i="5"/>
  <c r="U139" i="24"/>
  <c r="F9" i="8"/>
  <c r="T2" i="26" s="1"/>
  <c r="U2" i="29"/>
  <c r="G38" i="6"/>
  <c r="U31" i="24" s="1"/>
  <c r="A2" i="12"/>
  <c r="T20" i="27"/>
  <c r="T2" i="31"/>
  <c r="C7" i="23"/>
  <c r="C44" i="4"/>
  <c r="Q25" i="18" s="1"/>
  <c r="B84" i="6"/>
  <c r="P76" i="24" s="1"/>
  <c r="B9" i="8"/>
  <c r="B72" i="4"/>
  <c r="U37" i="26"/>
  <c r="Q2" i="31"/>
  <c r="U25" i="26"/>
  <c r="B43" i="8"/>
  <c r="P35" i="26" s="1"/>
  <c r="B62" i="1"/>
  <c r="P54" i="15" s="1"/>
  <c r="R20" i="26"/>
  <c r="G37" i="5"/>
  <c r="U31" i="20" s="1"/>
  <c r="Q2" i="25"/>
  <c r="F32" i="10"/>
  <c r="T23" i="28" s="1"/>
  <c r="D29" i="13"/>
  <c r="R22" i="31" s="1"/>
  <c r="G53" i="8"/>
  <c r="U45" i="26" s="1"/>
  <c r="G71" i="8"/>
  <c r="U63" i="26" s="1"/>
  <c r="U37" i="20"/>
  <c r="P13" i="27"/>
  <c r="S13" i="27"/>
  <c r="S6" i="28"/>
  <c r="G54" i="5"/>
  <c r="U46" i="20" s="1"/>
  <c r="D9" i="9"/>
  <c r="R2" i="27" s="1"/>
  <c r="R5" i="27"/>
  <c r="F30" i="11"/>
  <c r="T22" i="29" s="1"/>
  <c r="T2" i="29"/>
  <c r="G16" i="5"/>
  <c r="U10" i="20" s="1"/>
  <c r="G10" i="8"/>
  <c r="G137" i="6"/>
  <c r="U129" i="24" s="1"/>
  <c r="C8" i="2"/>
  <c r="Q13" i="16" s="1"/>
  <c r="C72" i="4"/>
  <c r="K8" i="3"/>
  <c r="Y3" i="17" s="1"/>
  <c r="A2" i="13"/>
  <c r="C6" i="10"/>
  <c r="E41" i="5"/>
  <c r="S34" i="20" s="1"/>
  <c r="D41" i="5"/>
  <c r="U58" i="20"/>
  <c r="G71" i="6"/>
  <c r="U64" i="24" s="1"/>
  <c r="B32" i="10"/>
  <c r="R6" i="28"/>
  <c r="G31" i="12"/>
  <c r="B31" i="12"/>
  <c r="P23" i="30" s="1"/>
  <c r="P2" i="30"/>
  <c r="G19" i="8"/>
  <c r="U12" i="26" s="1"/>
  <c r="U14" i="26"/>
  <c r="A2" i="9"/>
  <c r="A2" i="6"/>
  <c r="Q5" i="29"/>
  <c r="D11" i="11"/>
  <c r="C8" i="11"/>
  <c r="C8" i="10"/>
  <c r="Q2" i="28" s="1"/>
  <c r="D14" i="10"/>
  <c r="R34" i="20"/>
  <c r="U40" i="20"/>
  <c r="U34" i="24"/>
  <c r="U130" i="24"/>
  <c r="R125" i="24"/>
  <c r="G133" i="6"/>
  <c r="U125" i="24" s="1"/>
  <c r="U50" i="26"/>
  <c r="U36" i="26"/>
  <c r="G61" i="8"/>
  <c r="U53" i="26" s="1"/>
  <c r="U33" i="26"/>
  <c r="U5" i="26"/>
  <c r="C9" i="8"/>
  <c r="Q2" i="26" s="1"/>
  <c r="D21" i="9"/>
  <c r="R13" i="27" s="1"/>
  <c r="C9" i="9"/>
  <c r="Q2" i="27" s="1"/>
  <c r="R6" i="29"/>
  <c r="S21" i="30"/>
  <c r="E31" i="12"/>
  <c r="E29" i="13"/>
  <c r="S22" i="31" s="1"/>
  <c r="E9" i="11"/>
  <c r="R3" i="29"/>
  <c r="P42" i="15"/>
  <c r="Q53" i="15"/>
  <c r="D8" i="2"/>
  <c r="R13" i="16" s="1"/>
  <c r="C57" i="4"/>
  <c r="C59" i="4" s="1"/>
  <c r="B44" i="4"/>
  <c r="P25" i="18" s="1"/>
  <c r="G6" i="10"/>
  <c r="B41" i="5"/>
  <c r="U96" i="24"/>
  <c r="P2" i="26"/>
  <c r="F43" i="8"/>
  <c r="T35" i="26" s="1"/>
  <c r="E43" i="8"/>
  <c r="S35" i="26" s="1"/>
  <c r="D43" i="8"/>
  <c r="C43" i="8"/>
  <c r="E9" i="8"/>
  <c r="S2" i="26" s="1"/>
  <c r="S12" i="26"/>
  <c r="P16" i="27"/>
  <c r="B9" i="9"/>
  <c r="B33" i="9" s="1"/>
  <c r="P24" i="27" s="1"/>
  <c r="C21" i="9"/>
  <c r="Q5" i="27"/>
  <c r="G32" i="10"/>
  <c r="U23" i="28" s="1"/>
  <c r="B30" i="11"/>
  <c r="P22" i="29" s="1"/>
  <c r="P2" i="29"/>
  <c r="F31" i="12"/>
  <c r="T2" i="30"/>
  <c r="C31" i="12"/>
  <c r="Q23" i="30" s="1"/>
  <c r="B29" i="13"/>
  <c r="P22" i="31" s="1"/>
  <c r="E13" i="11"/>
  <c r="S7" i="29" s="1"/>
  <c r="E18" i="10"/>
  <c r="S12" i="28" s="1"/>
  <c r="R12" i="28"/>
  <c r="E9" i="9"/>
  <c r="S2" i="27" s="1"/>
  <c r="D31" i="12"/>
  <c r="G29" i="13"/>
  <c r="U22" i="31" s="1"/>
  <c r="G58" i="6"/>
  <c r="U51" i="24" s="1"/>
  <c r="G9" i="9"/>
  <c r="U2" i="27" s="1"/>
  <c r="V3" i="16"/>
  <c r="E8" i="2"/>
  <c r="G8" i="2"/>
  <c r="R3" i="16"/>
  <c r="B8" i="2"/>
  <c r="E79" i="1"/>
  <c r="P119" i="15" s="1"/>
  <c r="F79" i="1"/>
  <c r="Q119" i="15" s="1"/>
  <c r="E81" i="1"/>
  <c r="P120" i="15" s="1"/>
  <c r="F59" i="1"/>
  <c r="Q104" i="15" s="1"/>
  <c r="P104" i="15"/>
  <c r="F81" i="1"/>
  <c r="Q120" i="15" s="1"/>
  <c r="Q95" i="15"/>
  <c r="J20" i="3"/>
  <c r="X5" i="17" s="1"/>
  <c r="X3" i="17"/>
  <c r="E20" i="3"/>
  <c r="S5" i="17" s="1"/>
  <c r="H20" i="3"/>
  <c r="V5" i="17" s="1"/>
  <c r="K20" i="3"/>
  <c r="Y5" i="17" s="1"/>
  <c r="S3" i="17"/>
  <c r="T14" i="16"/>
  <c r="G20" i="3"/>
  <c r="U5" i="17" s="1"/>
  <c r="F33" i="9"/>
  <c r="T24" i="27" s="1"/>
  <c r="T2" i="25"/>
  <c r="B29" i="7"/>
  <c r="P4" i="25" s="1"/>
  <c r="G48" i="6"/>
  <c r="U41" i="24" s="1"/>
  <c r="G18" i="6"/>
  <c r="U11" i="24" s="1"/>
  <c r="G123" i="6"/>
  <c r="U115" i="24" s="1"/>
  <c r="U100" i="24"/>
  <c r="F70" i="5"/>
  <c r="F73" i="5"/>
  <c r="T34" i="20"/>
  <c r="T29" i="20"/>
  <c r="D70" i="5"/>
  <c r="D73" i="5"/>
  <c r="U6" i="20"/>
  <c r="G29" i="7"/>
  <c r="U4" i="25" s="1"/>
  <c r="I20" i="3"/>
  <c r="W5" i="17" s="1"/>
  <c r="P3" i="25"/>
  <c r="W3" i="17"/>
  <c r="P2" i="27"/>
  <c r="Q35" i="26"/>
  <c r="C77" i="8"/>
  <c r="Q68" i="26" s="1"/>
  <c r="S45" i="26"/>
  <c r="R45" i="26"/>
  <c r="T45" i="26"/>
  <c r="E77" i="8"/>
  <c r="S68" i="26" s="1"/>
  <c r="R35" i="26"/>
  <c r="D77" i="8"/>
  <c r="R68" i="26" s="1"/>
  <c r="U3" i="25"/>
  <c r="D29" i="7"/>
  <c r="R4" i="25" s="1"/>
  <c r="U53" i="24"/>
  <c r="G28" i="6"/>
  <c r="U21" i="24" s="1"/>
  <c r="U24" i="24"/>
  <c r="C84" i="6"/>
  <c r="F84" i="6"/>
  <c r="E84" i="6"/>
  <c r="G93" i="6"/>
  <c r="U85" i="24" s="1"/>
  <c r="U90" i="24"/>
  <c r="D84" i="6"/>
  <c r="G85" i="6"/>
  <c r="U77" i="24" s="1"/>
  <c r="R77" i="24"/>
  <c r="C9" i="6"/>
  <c r="E9" i="6"/>
  <c r="F9" i="6"/>
  <c r="D9" i="6"/>
  <c r="B9" i="6"/>
  <c r="B159" i="6" s="1"/>
  <c r="G10" i="6"/>
  <c r="P56" i="20"/>
  <c r="S29" i="20"/>
  <c r="R29" i="20"/>
  <c r="Q8" i="20"/>
  <c r="C41" i="5"/>
  <c r="Q12" i="18"/>
  <c r="Q13" i="18"/>
  <c r="Q9" i="18"/>
  <c r="D57" i="4"/>
  <c r="D59" i="4" s="1"/>
  <c r="B57" i="4"/>
  <c r="B59" i="4" s="1"/>
  <c r="D72" i="4"/>
  <c r="D74" i="4" s="1"/>
  <c r="R39" i="18" s="1"/>
  <c r="D33" i="4"/>
  <c r="R38" i="18"/>
  <c r="Q30" i="18"/>
  <c r="Q18" i="18"/>
  <c r="Q14" i="18"/>
  <c r="R13" i="18"/>
  <c r="B21" i="4"/>
  <c r="P12" i="18" s="1"/>
  <c r="P30" i="18"/>
  <c r="E5" i="12"/>
  <c r="B6" i="10"/>
  <c r="D6" i="10"/>
  <c r="F6" i="10"/>
  <c r="R3" i="25"/>
  <c r="G41" i="5" l="1"/>
  <c r="U34" i="20" s="1"/>
  <c r="B74" i="4"/>
  <c r="P39" i="18" s="1"/>
  <c r="P38" i="18"/>
  <c r="B77" i="8"/>
  <c r="P68" i="26" s="1"/>
  <c r="Q3" i="16"/>
  <c r="A2" i="7"/>
  <c r="A2" i="5"/>
  <c r="A2" i="8"/>
  <c r="A2" i="4"/>
  <c r="A2" i="3"/>
  <c r="A2" i="2"/>
  <c r="A2" i="1"/>
  <c r="Q13" i="27"/>
  <c r="C33" i="9"/>
  <c r="Q24" i="27" s="1"/>
  <c r="S3" i="29"/>
  <c r="G33" i="9"/>
  <c r="U24" i="27" s="1"/>
  <c r="R5" i="29"/>
  <c r="E11" i="11"/>
  <c r="S5" i="29" s="1"/>
  <c r="U23" i="30"/>
  <c r="G34" i="12"/>
  <c r="B35" i="10"/>
  <c r="P23" i="28"/>
  <c r="C74" i="4"/>
  <c r="Q39" i="18" s="1"/>
  <c r="Q38" i="18"/>
  <c r="E70" i="5"/>
  <c r="D33" i="9"/>
  <c r="R24" i="27" s="1"/>
  <c r="R8" i="28"/>
  <c r="E14" i="10"/>
  <c r="D8" i="10"/>
  <c r="G43" i="8"/>
  <c r="E33" i="9"/>
  <c r="S24" i="27" s="1"/>
  <c r="G65" i="5"/>
  <c r="U56" i="20" s="1"/>
  <c r="F77" i="8"/>
  <c r="T68" i="26" s="1"/>
  <c r="E73" i="5"/>
  <c r="E75" i="5" s="1"/>
  <c r="S62" i="20" s="1"/>
  <c r="D8" i="11"/>
  <c r="E34" i="12"/>
  <c r="S23" i="30"/>
  <c r="D34" i="12"/>
  <c r="R23" i="30"/>
  <c r="F34" i="12"/>
  <c r="T23" i="30"/>
  <c r="B73" i="5"/>
  <c r="P34" i="20"/>
  <c r="Q2" i="29"/>
  <c r="C30" i="11"/>
  <c r="Q22" i="29" s="1"/>
  <c r="C32" i="10"/>
  <c r="G9" i="8"/>
  <c r="U2" i="26" s="1"/>
  <c r="U3" i="26"/>
  <c r="B70" i="5"/>
  <c r="S3" i="16"/>
  <c r="S13" i="16"/>
  <c r="U3" i="16"/>
  <c r="G20" i="2"/>
  <c r="U13" i="16" s="1"/>
  <c r="P13" i="16"/>
  <c r="P3" i="16"/>
  <c r="F75" i="5"/>
  <c r="T62" i="20" s="1"/>
  <c r="T60" i="20"/>
  <c r="C73" i="5"/>
  <c r="C70" i="5"/>
  <c r="S60" i="20"/>
  <c r="G73" i="5"/>
  <c r="Q34" i="20"/>
  <c r="G42" i="5"/>
  <c r="U35" i="20" s="1"/>
  <c r="D75" i="5"/>
  <c r="R62" i="20" s="1"/>
  <c r="R60" i="20"/>
  <c r="C159" i="6"/>
  <c r="Q150" i="24" s="1"/>
  <c r="Q76" i="24"/>
  <c r="R76" i="24"/>
  <c r="D159" i="6"/>
  <c r="R150" i="24" s="1"/>
  <c r="T76" i="24"/>
  <c r="F159" i="6"/>
  <c r="T150" i="24" s="1"/>
  <c r="S76" i="24"/>
  <c r="E159" i="6"/>
  <c r="S150" i="24" s="1"/>
  <c r="G84" i="6"/>
  <c r="S2" i="24"/>
  <c r="Q2" i="24"/>
  <c r="R2" i="24"/>
  <c r="P150" i="24"/>
  <c r="P2" i="24"/>
  <c r="T2" i="24"/>
  <c r="U3" i="24"/>
  <c r="G9" i="6"/>
  <c r="B23" i="4"/>
  <c r="B25" i="4" s="1"/>
  <c r="B33" i="4" s="1"/>
  <c r="R14" i="18"/>
  <c r="R18" i="18"/>
  <c r="G70" i="5" l="1"/>
  <c r="D30" i="11"/>
  <c r="R22" i="29" s="1"/>
  <c r="R2" i="29"/>
  <c r="C35" i="10"/>
  <c r="Q23" i="28"/>
  <c r="B75" i="5"/>
  <c r="P62" i="20" s="1"/>
  <c r="P60" i="20"/>
  <c r="R25" i="30"/>
  <c r="D36" i="12"/>
  <c r="R27" i="30" s="1"/>
  <c r="U35" i="26"/>
  <c r="G77" i="8"/>
  <c r="U68" i="26" s="1"/>
  <c r="E8" i="11"/>
  <c r="R2" i="28"/>
  <c r="D32" i="10"/>
  <c r="B37" i="10"/>
  <c r="P27" i="28" s="1"/>
  <c r="P25" i="28"/>
  <c r="P13" i="18"/>
  <c r="F36" i="12"/>
  <c r="T27" i="30" s="1"/>
  <c r="T25" i="30"/>
  <c r="E36" i="12"/>
  <c r="S27" i="30" s="1"/>
  <c r="S25" i="30"/>
  <c r="S8" i="28"/>
  <c r="E8" i="10"/>
  <c r="U25" i="30"/>
  <c r="G36" i="12"/>
  <c r="U27" i="30" s="1"/>
  <c r="G75" i="5"/>
  <c r="U62" i="20" s="1"/>
  <c r="U60" i="20"/>
  <c r="C75" i="5"/>
  <c r="Q62" i="20" s="1"/>
  <c r="Q60" i="20"/>
  <c r="U76" i="24"/>
  <c r="G159" i="6"/>
  <c r="U150" i="24" s="1"/>
  <c r="U2" i="24"/>
  <c r="P18" i="18"/>
  <c r="P14" i="18"/>
  <c r="E30" i="11" l="1"/>
  <c r="S22" i="29" s="1"/>
  <c r="S2" i="29"/>
  <c r="C37" i="10"/>
  <c r="Q27" i="28" s="1"/>
  <c r="Q25" i="28"/>
  <c r="S2" i="28"/>
  <c r="E32" i="10"/>
  <c r="D35" i="10"/>
  <c r="R23" i="28"/>
  <c r="E35" i="10" l="1"/>
  <c r="S23" i="28"/>
  <c r="D37" i="10"/>
  <c r="R27" i="28" s="1"/>
  <c r="R25" i="28"/>
  <c r="S25" i="28" l="1"/>
  <c r="E37" i="10"/>
  <c r="S27" i="2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<sst xmlns="http://schemas.openxmlformats.org/spreadsheetml/2006/main" count="4243" uniqueCount="3305">
  <si>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</si>
  <si>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</si>
  <si>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</si>
  <si>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</si>
  <si>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</si>
  <si>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</si>
  <si>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</si>
  <si>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</si>
  <si>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</si>
  <si>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</si>
  <si>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</si>
  <si>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</si>
  <si>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</si>
  <si>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</si>
  <si>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</si>
  <si>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</si>
  <si>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</si>
  <si>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</si>
  <si>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</si>
  <si>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</si>
  <si>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</si>
  <si>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</si>
  <si>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</si>
  <si>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</si>
  <si>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</si>
  <si>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</si>
  <si>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</si>
  <si>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</si>
  <si>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</si>
  <si>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</si>
  <si>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</si>
  <si>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</si>
  <si>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</si>
  <si>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</si>
  <si>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</si>
  <si>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</si>
  <si>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</si>
  <si>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</si>
  <si>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</si>
  <si>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</si>
  <si>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</si>
  <si>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</si>
  <si>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</si>
  <si>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</si>
  <si>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</si>
  <si>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</si>
  <si>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</si>
  <si>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</si>
  <si>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</si>
  <si>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</si>
  <si>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</si>
  <si>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</si>
  <si>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</si>
  <si>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</si>
  <si>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</si>
  <si>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</si>
  <si>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</si>
  <si>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</si>
  <si>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</si>
  <si>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</si>
  <si>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</si>
  <si>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</si>
  <si>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</si>
  <si>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</si>
  <si>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</si>
  <si>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</si>
  <si>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</si>
  <si>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</si>
  <si>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</si>
  <si>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</si>
  <si>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</si>
  <si>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</si>
  <si>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</si>
  <si>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</si>
  <si>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</si>
  <si>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</si>
  <si>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</si>
  <si>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</si>
  <si>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</si>
  <si>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</si>
  <si>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</si>
  <si>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</si>
  <si>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</si>
  <si>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</si>
  <si>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</si>
  <si>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</si>
  <si>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</si>
  <si>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</si>
  <si>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</si>
  <si>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</si>
  <si>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</si>
  <si>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</si>
  <si>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</si>
  <si>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</si>
  <si>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</si>
  <si>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</si>
  <si>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</si>
  <si>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</si>
  <si>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</si>
  <si>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</si>
  <si>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</si>
  <si>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</si>
  <si>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</si>
  <si>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</si>
  <si>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</si>
  <si>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</si>
  <si>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</si>
  <si>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</si>
  <si>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</si>
  <si>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</si>
  <si>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</si>
  <si>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</si>
  <si>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</si>
  <si>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</si>
  <si>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</si>
  <si>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</si>
  <si>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</si>
  <si>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</si>
  <si>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</si>
  <si>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</si>
  <si>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</si>
  <si>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</si>
  <si>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</si>
  <si>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</si>
  <si>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</si>
  <si>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</si>
  <si>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</si>
  <si>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</si>
  <si>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</si>
  <si>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</si>
  <si>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</si>
  <si>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</si>
  <si>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</si>
  <si>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</si>
  <si>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</si>
  <si>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</si>
  <si>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</si>
  <si>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</si>
  <si>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</si>
  <si>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</si>
  <si>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</si>
  <si>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</si>
  <si>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</si>
  <si>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</si>
  <si>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</si>
  <si>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</si>
  <si>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</si>
  <si>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</si>
  <si>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</si>
  <si>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</si>
  <si>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</si>
  <si>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</si>
  <si>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</si>
  <si>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</si>
  <si>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</si>
  <si>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</si>
  <si>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</si>
  <si>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</si>
  <si>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</si>
  <si>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</si>
  <si>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</si>
  <si>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</si>
  <si>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</si>
  <si>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</si>
  <si>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</si>
  <si>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</si>
  <si>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</si>
  <si>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</si>
  <si>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</si>
  <si>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</si>
  <si>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</si>
  <si>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</si>
  <si>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</si>
  <si>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</si>
  <si>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</si>
  <si>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</si>
  <si>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</si>
  <si>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</si>
  <si>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</si>
  <si>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</si>
  <si>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</si>
  <si>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</si>
  <si>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</si>
  <si>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</si>
  <si>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</si>
  <si>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</si>
  <si>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</si>
  <si>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</si>
  <si>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</si>
  <si>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</si>
  <si>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</si>
  <si>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</si>
  <si>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</si>
  <si>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</si>
  <si>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</si>
  <si>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</si>
  <si>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</si>
  <si>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</si>
  <si>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</si>
  <si>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</si>
  <si>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</si>
  <si>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</si>
  <si>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</si>
  <si>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</si>
  <si>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</si>
  <si>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</si>
  <si>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</si>
  <si>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</si>
  <si>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</si>
  <si>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</si>
  <si>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</si>
  <si>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</si>
  <si>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</si>
  <si>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</si>
  <si>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</si>
  <si>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</si>
  <si>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</si>
  <si>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</si>
  <si>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</si>
  <si>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</si>
  <si>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</si>
  <si>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</si>
  <si>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</si>
  <si>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</si>
  <si>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</si>
  <si>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</si>
  <si>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</si>
  <si>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</si>
  <si>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</si>
  <si>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</si>
  <si>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</si>
  <si>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</si>
  <si>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</si>
  <si>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</si>
  <si>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</si>
  <si>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</si>
  <si>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</si>
  <si>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</si>
  <si>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</si>
  <si>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</si>
  <si>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</si>
  <si>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</si>
  <si>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</si>
  <si>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</si>
  <si>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</si>
  <si>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</si>
  <si>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</si>
  <si>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</si>
  <si>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</si>
  <si>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</si>
  <si>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</si>
  <si>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</si>
  <si>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</si>
  <si>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</si>
  <si>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</si>
  <si>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</si>
  <si>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</si>
  <si>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</si>
  <si>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</si>
  <si>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</si>
  <si>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</si>
  <si>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</si>
  <si>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</si>
  <si>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</si>
  <si>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</si>
  <si>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</si>
  <si>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</si>
  <si>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</si>
  <si>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</si>
  <si>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</si>
  <si>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</si>
  <si>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</si>
  <si>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</si>
  <si>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</si>
  <si>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</si>
  <si>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</si>
  <si>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</si>
  <si>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</si>
  <si>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</si>
  <si>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</si>
  <si>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</si>
  <si>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</si>
  <si>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</si>
  <si>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</si>
  <si>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</si>
  <si>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</si>
  <si>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</si>
  <si>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</si>
  <si>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</si>
  <si>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</si>
  <si>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</si>
  <si>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</si>
  <si>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</si>
  <si>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</si>
  <si>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</si>
  <si>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</si>
  <si>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</si>
  <si>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</si>
  <si>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</si>
  <si>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</si>
  <si>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</si>
  <si>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</si>
  <si>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</si>
  <si>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</si>
  <si>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</si>
  <si>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</si>
  <si>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</si>
  <si>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</si>
  <si>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</si>
  <si>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</si>
  <si>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</si>
  <si>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</si>
  <si>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</si>
  <si>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</si>
  <si>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</si>
  <si>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</si>
  <si>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</si>
  <si>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</si>
  <si>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</si>
  <si>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</si>
  <si>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</si>
  <si>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</si>
  <si>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</si>
  <si>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</si>
  <si>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</si>
  <si>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</si>
  <si>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</si>
  <si>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</si>
  <si>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</si>
  <si>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</si>
  <si>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</si>
  <si>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</si>
  <si>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</si>
  <si>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</si>
  <si>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</si>
  <si>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</si>
  <si>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</si>
  <si>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</si>
  <si>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</si>
  <si>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</si>
  <si>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</si>
  <si>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</si>
  <si>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</si>
  <si>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</si>
  <si>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</si>
  <si>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</si>
  <si>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</si>
  <si>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</si>
  <si>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</si>
  <si>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</si>
  <si>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</si>
  <si>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</si>
  <si>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</si>
  <si>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</si>
  <si>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</si>
  <si>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</si>
  <si>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</si>
  <si>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</si>
  <si>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</si>
  <si>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</si>
  <si>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</si>
  <si>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</si>
  <si>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</si>
  <si>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</si>
  <si>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</si>
  <si>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</si>
  <si>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</si>
  <si>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</si>
  <si>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</si>
  <si>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</si>
  <si>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</si>
  <si>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</si>
  <si>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</si>
  <si>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</si>
  <si>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</si>
  <si>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</si>
  <si>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</si>
  <si>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</si>
  <si>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</si>
  <si>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</si>
  <si>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</si>
  <si>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</si>
  <si>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</si>
  <si>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</si>
  <si>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</si>
  <si>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</si>
  <si>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</si>
  <si>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</si>
  <si>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</si>
  <si>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</si>
  <si>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</si>
  <si>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</si>
  <si>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</si>
  <si>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</si>
  <si>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</si>
  <si>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</si>
  <si>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</si>
  <si>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</si>
  <si>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</si>
  <si>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</si>
  <si>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</si>
  <si>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</si>
  <si>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</si>
  <si>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</si>
  <si>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</si>
  <si>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</si>
  <si>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</si>
  <si>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</si>
  <si>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</si>
  <si>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</si>
  <si>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</si>
  <si>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</si>
  <si>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</si>
  <si>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</si>
  <si>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</si>
  <si>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</si>
  <si>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</si>
  <si>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</si>
  <si>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</si>
  <si>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</si>
  <si>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</si>
  <si>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</si>
  <si>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</si>
  <si>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</si>
  <si>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</si>
  <si>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</si>
  <si>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</si>
  <si>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</si>
  <si>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</si>
  <si>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</si>
  <si>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</si>
  <si>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</si>
  <si>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</si>
  <si>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</si>
  <si>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</si>
  <si>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</si>
  <si>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</si>
  <si>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</si>
  <si>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</si>
  <si>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</si>
  <si>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</si>
  <si>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</si>
  <si>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</si>
  <si>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</si>
  <si>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</si>
  <si>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</si>
  <si>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</si>
  <si>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</si>
  <si>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</si>
  <si>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</si>
  <si>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</si>
  <si>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</si>
  <si>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</si>
  <si>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</si>
  <si>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</si>
  <si>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</si>
  <si>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</si>
  <si>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</si>
  <si>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</si>
  <si>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</si>
  <si>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</si>
  <si>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</si>
  <si>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</si>
  <si>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</si>
  <si>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</si>
  <si>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</si>
  <si>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</si>
  <si>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</si>
  <si>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</si>
  <si>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</si>
  <si>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</si>
  <si>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</si>
  <si>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</si>
  <si>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</si>
  <si>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</si>
  <si>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</si>
  <si>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</si>
  <si>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</si>
  <si>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</si>
  <si>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</si>
  <si>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</si>
  <si>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</si>
  <si>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</si>
  <si>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</si>
  <si>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</si>
  <si>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</si>
  <si>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</si>
  <si>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</si>
  <si>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</si>
  <si>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</si>
  <si>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</si>
  <si>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</si>
  <si>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</si>
  <si>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</si>
  <si>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</si>
  <si>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</si>
  <si>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</si>
  <si>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</si>
  <si>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</si>
  <si>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</si>
  <si>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</si>
  <si>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</si>
  <si>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</si>
  <si>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</si>
  <si>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</si>
  <si>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</si>
  <si>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</si>
  <si>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</si>
  <si>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</si>
  <si>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</si>
  <si>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</si>
  <si>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</si>
  <si>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</si>
  <si>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</si>
  <si>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</si>
  <si>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</si>
  <si>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</si>
  <si>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</si>
  <si>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</si>
  <si>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</si>
  <si>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</si>
  <si>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</si>
  <si>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</si>
  <si>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</si>
  <si>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</si>
  <si>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</si>
  <si>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</si>
  <si>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</si>
  <si>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</si>
  <si>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</si>
  <si>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</si>
  <si>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</si>
  <si>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</si>
  <si>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</si>
  <si>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</si>
  <si>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</si>
  <si>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</si>
  <si>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</si>
  <si>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</si>
  <si>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</si>
  <si>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</si>
  <si>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</si>
  <si>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</si>
  <si>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</si>
  <si>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</si>
  <si>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</si>
  <si>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</si>
  <si>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</si>
  <si>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</si>
  <si>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</si>
  <si>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</si>
  <si>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</si>
  <si>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</si>
  <si>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</si>
  <si>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</si>
  <si>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</si>
  <si>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</si>
  <si>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</si>
  <si>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</si>
  <si>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</si>
  <si>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</si>
  <si>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</si>
  <si>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</si>
  <si>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</si>
  <si>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</si>
  <si>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</si>
  <si>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</si>
  <si>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</si>
  <si>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</si>
  <si>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</si>
  <si>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</si>
  <si>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</si>
  <si>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</si>
  <si>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</si>
  <si>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</si>
  <si>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</si>
  <si>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</si>
  <si>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</si>
  <si>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</si>
  <si>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</si>
  <si>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</si>
  <si>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</si>
  <si>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</si>
  <si>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</si>
  <si>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</si>
  <si>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</si>
  <si>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</si>
  <si>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</si>
  <si>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</si>
  <si>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</si>
  <si>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</si>
  <si>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</si>
  <si>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</si>
  <si>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</si>
  <si>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</si>
  <si>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</si>
  <si>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</si>
  <si>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</si>
  <si>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</si>
  <si>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</si>
  <si>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</si>
  <si>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</si>
  <si>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</si>
  <si>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</si>
  <si>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</si>
  <si>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</si>
  <si>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</si>
  <si>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</si>
  <si>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</si>
  <si>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</si>
  <si>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</si>
  <si>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</si>
  <si>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</si>
  <si>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</si>
  <si>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</si>
  <si>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</si>
  <si>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</si>
  <si>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</si>
  <si>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</si>
  <si>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</si>
  <si>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</si>
  <si>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</si>
  <si>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</si>
  <si>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</si>
  <si>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</si>
  <si>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</si>
  <si>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</si>
  <si>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</si>
  <si>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</si>
  <si>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</si>
  <si>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</si>
  <si>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</si>
  <si>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</si>
  <si>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</si>
  <si>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</si>
  <si>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</si>
  <si>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</si>
  <si>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</si>
  <si>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</si>
  <si>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</si>
  <si>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</si>
  <si>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</si>
  <si>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</si>
  <si>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</si>
  <si>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</si>
  <si>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</si>
  <si>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</si>
  <si>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</si>
  <si>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</si>
  <si>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</si>
  <si>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</si>
  <si>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</si>
  <si>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</si>
  <si>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</si>
  <si>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</si>
  <si>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</si>
  <si>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</si>
  <si>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</si>
  <si>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</si>
  <si>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</si>
  <si>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</si>
  <si>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</si>
  <si>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</si>
  <si>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</si>
  <si>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</si>
  <si>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</si>
  <si>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</si>
  <si>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</si>
  <si>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</si>
  <si>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</si>
  <si>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</si>
  <si>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</si>
  <si>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</si>
  <si>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</si>
  <si>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</si>
  <si>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</si>
  <si>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</si>
  <si>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</si>
  <si>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</si>
  <si>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</si>
  <si>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</si>
  <si>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</si>
  <si>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</si>
  <si>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</si>
  <si>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</si>
  <si>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</si>
  <si>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</si>
  <si>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</si>
  <si>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</si>
  <si>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</si>
  <si>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</si>
  <si>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</si>
  <si>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</si>
  <si>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</si>
  <si>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</si>
  <si>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</si>
  <si>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</si>
  <si>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</si>
  <si>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</si>
  <si>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</si>
  <si>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</si>
  <si>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</si>
  <si>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</si>
  <si>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</si>
  <si>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</si>
  <si>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</si>
  <si>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</si>
  <si>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</si>
  <si>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</si>
  <si>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</si>
  <si>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</si>
  <si>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</si>
  <si>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</si>
  <si>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</si>
  <si>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</si>
  <si>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</si>
  <si>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</si>
  <si>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</si>
  <si>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</si>
  <si>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</si>
  <si>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</si>
  <si>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</si>
  <si>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</si>
  <si>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</si>
  <si>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</si>
  <si>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</si>
  <si>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</si>
  <si>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</si>
  <si>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</si>
  <si>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</si>
  <si>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</si>
  <si>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</si>
  <si>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</si>
  <si>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</si>
  <si>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</si>
  <si>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</si>
  <si>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</si>
  <si>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</si>
  <si>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</si>
  <si>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</si>
  <si>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</si>
  <si>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</si>
  <si>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</si>
  <si>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</si>
  <si>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</si>
  <si>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</si>
  <si>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</si>
  <si>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</si>
  <si>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</si>
  <si>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</si>
  <si>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</si>
  <si>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</si>
  <si>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</si>
  <si>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</si>
  <si>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</si>
  <si>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</si>
  <si>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</si>
  <si>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</si>
  <si>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</si>
  <si>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</si>
  <si>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</si>
  <si>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</si>
  <si>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</si>
  <si>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</si>
  <si>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</si>
  <si>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</si>
  <si>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</si>
  <si>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</si>
  <si>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</si>
  <si>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</si>
  <si>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</si>
  <si>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</si>
  <si>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</si>
  <si>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</si>
  <si>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</si>
  <si>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</si>
  <si>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</si>
  <si>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</si>
  <si>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</si>
  <si>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</si>
  <si>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</si>
  <si>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</si>
  <si>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</si>
  <si>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</si>
  <si>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</si>
  <si>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</si>
  <si>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</si>
  <si>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</si>
  <si>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</si>
  <si>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</si>
  <si>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</si>
  <si>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</si>
  <si>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</si>
  <si>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</si>
  <si>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</si>
  <si>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</si>
  <si>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</si>
  <si>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</si>
  <si>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</si>
  <si>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</si>
  <si>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</si>
  <si>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</si>
  <si>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</si>
  <si>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</si>
  <si>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</si>
  <si>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</si>
  <si>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</si>
  <si>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</si>
  <si>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</si>
  <si>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</si>
  <si>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</si>
  <si>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</si>
  <si>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</si>
  <si>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</si>
  <si>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</si>
  <si>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</si>
  <si>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</si>
  <si>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</si>
  <si>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</si>
  <si>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</si>
  <si>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</si>
  <si>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</si>
  <si>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</si>
  <si>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</si>
  <si>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</si>
  <si>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</si>
  <si>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</si>
  <si>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</si>
  <si>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</si>
  <si>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</si>
  <si>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</si>
  <si>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</si>
  <si>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</si>
  <si>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</si>
  <si>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</si>
  <si>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</si>
  <si>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</si>
  <si>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</si>
  <si>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</si>
  <si>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</si>
  <si>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</si>
  <si>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</si>
  <si>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</si>
  <si>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</si>
  <si>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</si>
  <si>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</si>
  <si>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</si>
  <si>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</si>
  <si>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</si>
  <si>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</si>
  <si>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</si>
  <si>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</si>
  <si>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</si>
  <si>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</si>
  <si>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</si>
  <si>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</si>
  <si>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</si>
  <si>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</si>
  <si>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</si>
  <si>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</si>
  <si>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</si>
  <si>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</si>
  <si>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</si>
  <si>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</si>
  <si>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</si>
  <si>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</si>
  <si>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</si>
  <si>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</si>
  <si>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</si>
  <si>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</si>
  <si>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</si>
  <si>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</si>
  <si>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</si>
  <si>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</si>
  <si>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</si>
  <si>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</si>
  <si>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</si>
  <si>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</si>
  <si>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</si>
  <si>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</si>
  <si>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</si>
  <si>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</si>
  <si>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</si>
  <si>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</si>
  <si>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</si>
  <si>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</si>
  <si>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</si>
  <si>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</si>
  <si>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</si>
  <si>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</si>
  <si>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</si>
  <si>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</si>
  <si>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</si>
  <si>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</si>
  <si>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</si>
  <si>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</si>
  <si>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</si>
  <si>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</si>
  <si>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</si>
  <si>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</si>
  <si>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</si>
  <si>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</si>
  <si>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</si>
  <si>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</si>
  <si>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</si>
  <si>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</si>
  <si>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</si>
  <si>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</si>
  <si>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</si>
  <si>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</si>
  <si>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</si>
  <si>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</si>
  <si>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</si>
  <si>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</si>
  <si>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</si>
  <si>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</si>
  <si>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</si>
  <si>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</si>
  <si>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</si>
  <si>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</si>
  <si>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</si>
  <si>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</si>
  <si>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</si>
  <si>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</si>
  <si>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</si>
  <si>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</si>
  <si>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</si>
  <si>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</si>
  <si>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</si>
  <si>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</si>
  <si>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</si>
  <si>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</si>
  <si>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</si>
  <si>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</si>
  <si>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</si>
  <si>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</si>
  <si>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</si>
  <si>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</si>
  <si>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</si>
  <si>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</si>
  <si>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</si>
  <si>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</si>
  <si>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</si>
  <si>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</si>
  <si>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</si>
  <si>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</si>
  <si>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</si>
  <si>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</si>
  <si>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</si>
  <si>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</si>
  <si>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</si>
  <si>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</si>
  <si>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</si>
  <si>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</si>
  <si>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</si>
  <si>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</si>
  <si>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</si>
  <si>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</si>
  <si>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</si>
  <si>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</si>
  <si>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</si>
  <si>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</si>
  <si>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</si>
  <si>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</si>
  <si>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</si>
  <si>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</si>
  <si>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</si>
  <si>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</si>
  <si>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</si>
  <si>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</si>
  <si>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</si>
  <si>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</si>
  <si>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</si>
  <si>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</si>
  <si>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</si>
  <si>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</si>
  <si>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</si>
  <si>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</si>
  <si>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</si>
  <si>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</si>
  <si>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</si>
  <si>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</si>
  <si>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</si>
  <si>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</si>
  <si>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</si>
  <si>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</si>
  <si>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</si>
  <si>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</si>
  <si>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</si>
  <si>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</si>
  <si>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</si>
  <si>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</si>
  <si>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</si>
  <si>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</si>
  <si>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</si>
  <si>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</si>
  <si>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</si>
  <si>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</si>
  <si>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</si>
  <si>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</si>
  <si>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</si>
  <si>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</si>
  <si>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</si>
  <si>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</si>
  <si>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</si>
  <si>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</si>
  <si>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</si>
  <si>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</si>
  <si>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</si>
  <si>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</si>
  <si>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</si>
  <si>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</si>
  <si>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</si>
  <si>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</si>
  <si>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</si>
  <si>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</si>
  <si>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</si>
  <si>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</si>
  <si>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</si>
  <si>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</si>
  <si>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</si>
  <si>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</si>
  <si>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</si>
  <si>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</si>
  <si>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</si>
  <si>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</si>
  <si>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</si>
  <si>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</si>
  <si>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</si>
  <si>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</si>
  <si>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</si>
  <si>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</si>
  <si>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</si>
  <si>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</si>
  <si>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</si>
  <si>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</si>
  <si>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</si>
  <si>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</si>
  <si>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</si>
  <si>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</si>
  <si>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</si>
  <si>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</si>
  <si>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</si>
  <si>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</si>
  <si>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</si>
  <si>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</si>
  <si>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</si>
  <si>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</si>
  <si>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</si>
  <si>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</si>
  <si>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</si>
  <si>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</si>
  <si>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</si>
  <si>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</si>
  <si>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</si>
  <si>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</si>
  <si>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</si>
  <si>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</si>
  <si>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</si>
  <si>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</si>
  <si>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</si>
  <si>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</si>
  <si>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</si>
  <si>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</si>
  <si>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</si>
  <si>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</si>
  <si>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</si>
  <si>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</si>
  <si>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</si>
  <si>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</si>
  <si>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</si>
  <si>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</si>
  <si>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</si>
  <si>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</si>
  <si>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</si>
  <si>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</si>
  <si>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</si>
  <si>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</si>
  <si>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</si>
  <si>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</si>
  <si>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</si>
  <si>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</si>
  <si>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</si>
  <si>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</si>
  <si>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</si>
  <si>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</si>
  <si>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</si>
  <si>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</si>
  <si>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</si>
  <si>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</si>
  <si>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</si>
  <si>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</si>
  <si>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</si>
  <si>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</si>
  <si>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</si>
  <si>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</si>
  <si>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</si>
  <si>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</si>
  <si>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</si>
  <si>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</si>
  <si>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</si>
  <si>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</si>
  <si>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</si>
  <si>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</si>
  <si>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</si>
  <si>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</si>
  <si>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</si>
  <si>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</si>
  <si>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</si>
  <si>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</si>
  <si>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</si>
  <si>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</si>
  <si>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</si>
  <si>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</si>
  <si>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</si>
  <si>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</si>
  <si>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</si>
  <si>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</si>
  <si>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</si>
  <si>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</si>
  <si>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</si>
  <si>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</si>
  <si>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</si>
  <si>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</si>
  <si>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</si>
  <si>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</si>
  <si>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</si>
  <si>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</si>
  <si>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</si>
  <si>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</si>
  <si>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</si>
  <si>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</si>
  <si>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</si>
  <si>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</si>
  <si>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</si>
  <si>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</si>
  <si>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</si>
  <si>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</si>
  <si>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</si>
  <si>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</si>
  <si>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</si>
  <si>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</si>
  <si>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</si>
  <si>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</si>
  <si>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</si>
  <si>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</si>
  <si>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</si>
  <si>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</si>
  <si>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</si>
  <si>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</si>
  <si>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</si>
  <si>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</si>
  <si>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</si>
  <si>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</si>
  <si>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</si>
  <si>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</si>
  <si>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</si>
  <si>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</si>
  <si>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</si>
  <si>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</si>
  <si>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</si>
  <si>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</si>
  <si>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</si>
  <si>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</si>
  <si>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</si>
  <si>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</si>
  <si>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</si>
  <si>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</si>
  <si>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</si>
  <si>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</si>
  <si>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</si>
  <si>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</si>
  <si>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</si>
  <si>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</si>
  <si>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</si>
  <si>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</si>
  <si>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</si>
  <si>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</si>
  <si>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</si>
  <si>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</si>
  <si>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</si>
  <si>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</si>
  <si>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</si>
  <si>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</si>
  <si>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</si>
  <si>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</si>
  <si>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</si>
  <si>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</si>
  <si>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</si>
  <si>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</si>
  <si>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</si>
  <si>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</si>
  <si>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</si>
  <si>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</si>
  <si>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</si>
  <si>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</si>
  <si>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</si>
  <si>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</si>
  <si>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</si>
  <si>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</si>
  <si>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</si>
  <si>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</si>
  <si>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</si>
  <si>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</si>
  <si>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</si>
  <si>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</si>
  <si>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</si>
  <si>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</si>
  <si>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</si>
  <si>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</si>
  <si>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</si>
  <si>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</si>
  <si>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</si>
  <si>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</si>
  <si>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</si>
  <si>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</si>
  <si>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</si>
  <si>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</si>
  <si>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</si>
  <si>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</si>
  <si>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</si>
  <si>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</si>
  <si>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</si>
  <si>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</si>
  <si>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</si>
  <si>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</si>
  <si>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</si>
  <si>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</si>
  <si>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</si>
  <si>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</si>
  <si>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</si>
  <si>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</si>
  <si>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</si>
  <si>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</si>
  <si>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</si>
  <si>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</si>
  <si>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</si>
  <si>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</si>
  <si>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</si>
  <si>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</si>
  <si>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</si>
  <si>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</si>
  <si>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</si>
  <si>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</si>
  <si>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</si>
  <si>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</si>
  <si>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</si>
  <si>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</si>
  <si>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</si>
  <si>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</si>
  <si>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</si>
  <si>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</si>
  <si>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</si>
  <si>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</si>
  <si>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</si>
  <si>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</si>
  <si>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</si>
  <si>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</si>
  <si>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</si>
  <si>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</si>
  <si>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</si>
  <si>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</si>
  <si>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</si>
  <si>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</si>
  <si>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</si>
  <si>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</si>
  <si>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</si>
  <si>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</si>
  <si>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</si>
  <si>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</si>
  <si>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</si>
  <si>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</si>
  <si>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</si>
  <si>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</si>
  <si>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</si>
  <si>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</si>
  <si>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</si>
  <si>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</si>
  <si>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</si>
  <si>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</si>
  <si>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</si>
  <si>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</si>
  <si>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</si>
  <si>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</si>
  <si>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</si>
  <si>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</si>
  <si>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</si>
  <si>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</si>
  <si>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</si>
  <si>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</si>
  <si>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</si>
  <si>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</si>
  <si>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</si>
  <si>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</si>
  <si>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</si>
  <si>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</si>
  <si>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</si>
  <si>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</si>
  <si>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</si>
  <si>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</si>
  <si>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</si>
  <si>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</si>
  <si>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</si>
  <si>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</si>
  <si>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</si>
  <si>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</si>
  <si>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</si>
  <si>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</si>
  <si>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</si>
  <si>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</si>
  <si>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</si>
  <si>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</si>
  <si>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</si>
  <si>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</si>
  <si>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</si>
  <si>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</si>
  <si>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</si>
  <si>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</si>
  <si>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</si>
  <si>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</si>
  <si>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</si>
  <si>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</si>
  <si>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</si>
  <si>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</si>
  <si>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</si>
  <si>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</si>
  <si>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</si>
  <si>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</si>
  <si>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</si>
  <si>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</si>
  <si>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</si>
  <si>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</si>
  <si>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</si>
  <si>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</si>
  <si>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</si>
  <si>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</si>
  <si>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</si>
  <si>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</si>
  <si>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</si>
  <si>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</si>
  <si>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</si>
  <si>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</si>
  <si>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</si>
  <si>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</si>
  <si>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</si>
  <si>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</si>
  <si>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</si>
  <si>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</si>
  <si>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</si>
  <si>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</si>
  <si>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</si>
  <si>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</si>
  <si>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</si>
  <si>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</si>
  <si>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</si>
  <si>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</si>
  <si>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</si>
  <si>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</si>
  <si>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</si>
  <si>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</si>
  <si>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</si>
  <si>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</si>
  <si>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</si>
  <si>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</si>
  <si>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</si>
  <si>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</si>
  <si>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</si>
  <si>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</si>
  <si>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</si>
  <si>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</si>
  <si>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</si>
  <si>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</si>
  <si>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</si>
  <si>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</si>
  <si>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</si>
  <si>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</si>
  <si>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</si>
  <si>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</si>
  <si>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</si>
  <si>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</si>
  <si>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</si>
  <si>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</si>
  <si>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</si>
  <si>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</si>
  <si>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</si>
  <si>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</si>
  <si>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</si>
  <si>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</si>
  <si>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</si>
  <si>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</si>
  <si>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</si>
  <si>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</si>
  <si>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</si>
  <si>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</si>
  <si>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</si>
  <si>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</si>
  <si>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</si>
  <si>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</si>
  <si>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</si>
  <si>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</si>
  <si>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</si>
  <si>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</si>
  <si>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</si>
  <si>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</si>
  <si>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</si>
  <si>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</si>
  <si>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</si>
  <si>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</si>
  <si>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</si>
  <si>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</si>
  <si>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</si>
  <si>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</si>
  <si>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</si>
  <si>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</si>
  <si>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</si>
  <si>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</si>
  <si>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</si>
  <si>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</si>
  <si>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</si>
  <si>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</si>
  <si>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</si>
  <si>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</si>
  <si>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</si>
  <si>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</si>
  <si>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</si>
  <si>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</si>
  <si>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</si>
  <si>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</si>
  <si>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</si>
  <si>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</si>
  <si>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</si>
  <si>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</si>
  <si>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</si>
  <si>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</si>
  <si>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</si>
  <si>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</si>
  <si>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</si>
  <si>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</si>
  <si>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</si>
  <si>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</si>
  <si>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</si>
  <si>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</si>
  <si>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</si>
  <si>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</si>
  <si>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</si>
  <si>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</si>
  <si>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</si>
  <si>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</si>
  <si>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</si>
  <si>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</si>
  <si>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</si>
  <si>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</si>
  <si>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</si>
  <si>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</si>
  <si>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</si>
  <si>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</si>
  <si>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</si>
  <si>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</si>
  <si>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</si>
  <si>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</si>
  <si>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</si>
  <si>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</si>
  <si>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</si>
  <si>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</si>
  <si>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</si>
  <si>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</si>
  <si>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</si>
  <si>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</si>
  <si>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</si>
  <si>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</si>
  <si>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</si>
  <si>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</si>
  <si>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</si>
  <si>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</si>
  <si>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</si>
  <si>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</si>
  <si>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</si>
  <si>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</si>
  <si>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</si>
  <si>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</si>
  <si>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</si>
  <si>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</si>
  <si>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</si>
  <si>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</si>
  <si>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</si>
  <si>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</si>
  <si>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</si>
  <si>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</si>
  <si>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</si>
  <si>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</si>
  <si>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</si>
  <si>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</si>
  <si>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</si>
  <si>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</si>
  <si>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</si>
  <si>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</si>
  <si>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</si>
  <si>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</si>
  <si>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</si>
  <si>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</si>
  <si>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</si>
  <si>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</si>
  <si>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</si>
  <si>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</si>
  <si>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</si>
  <si>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</si>
  <si>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</si>
  <si>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</si>
  <si>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</si>
  <si>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</si>
  <si>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</si>
  <si>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</si>
  <si>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</si>
  <si>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</si>
  <si>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</si>
  <si>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</si>
  <si>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</si>
  <si>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</si>
  <si>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</si>
  <si>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</si>
  <si>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</si>
  <si>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</si>
  <si>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</si>
  <si>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</si>
  <si>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</si>
  <si>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</si>
  <si>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</si>
  <si>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</si>
  <si>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</si>
  <si>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</si>
  <si>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</si>
  <si>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</si>
  <si>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</si>
  <si>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</si>
  <si>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</si>
  <si>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</si>
  <si>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</si>
  <si>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</si>
  <si>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</si>
  <si>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</si>
  <si>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</si>
  <si>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</si>
  <si>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</si>
  <si>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</si>
  <si>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</si>
  <si>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</si>
  <si>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</si>
  <si>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</si>
  <si>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</si>
  <si>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</si>
  <si>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</si>
  <si>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</si>
  <si>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</si>
  <si>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</si>
  <si>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</si>
  <si>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</si>
  <si>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</si>
  <si>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</si>
  <si>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</si>
  <si>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</si>
  <si>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</si>
  <si>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</si>
  <si>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</si>
  <si>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</si>
  <si>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</si>
  <si>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</si>
  <si>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</si>
  <si>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</si>
  <si>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</si>
  <si>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</si>
  <si>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</si>
  <si>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</si>
  <si>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</si>
  <si>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</si>
  <si>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</si>
  <si>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</si>
  <si>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</si>
  <si>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</si>
  <si>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</si>
  <si>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</si>
  <si>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</si>
  <si>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</si>
  <si>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</si>
  <si>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</si>
  <si>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</si>
  <si>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</si>
  <si>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</si>
  <si>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</si>
  <si>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</si>
  <si>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</si>
  <si>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</si>
  <si>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</si>
  <si>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</si>
  <si>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</si>
  <si>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</si>
  <si>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</si>
  <si>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</si>
  <si>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</si>
  <si>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</si>
  <si>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</si>
  <si>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</si>
  <si>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</si>
  <si>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</si>
  <si>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</si>
  <si>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</si>
  <si>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</si>
  <si>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</si>
  <si>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</si>
  <si>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</si>
  <si>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</si>
  <si>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</si>
  <si>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</si>
  <si>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</si>
  <si>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</si>
  <si>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</si>
  <si>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</si>
  <si>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</si>
  <si>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</si>
  <si>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</si>
  <si>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</si>
  <si>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</si>
  <si>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</si>
  <si>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</si>
  <si>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</si>
  <si>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</si>
  <si>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</si>
  <si>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</si>
  <si>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</si>
  <si>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</si>
  <si>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</si>
  <si>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</si>
  <si>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</si>
  <si>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</si>
  <si>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</si>
  <si>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</si>
  <si>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</si>
  <si>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</si>
  <si>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</si>
  <si>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</si>
  <si>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</si>
  <si>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</si>
  <si>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</si>
  <si>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</si>
  <si>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</si>
  <si>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</si>
  <si>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</si>
  <si>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</si>
  <si>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</si>
  <si>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</si>
  <si>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</si>
  <si>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</si>
  <si>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</si>
  <si>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</si>
  <si>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</si>
  <si>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</si>
  <si>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</si>
  <si>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</si>
  <si>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</si>
  <si>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</si>
  <si>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</si>
  <si>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</si>
  <si>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</si>
  <si>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</si>
  <si>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</si>
  <si>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</si>
  <si>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</si>
  <si>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</si>
  <si>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</si>
  <si>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</si>
  <si>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</si>
  <si>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</si>
  <si>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</si>
  <si>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</si>
  <si>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</si>
  <si>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</si>
  <si>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</si>
  <si>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</si>
  <si>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</si>
  <si>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</si>
  <si>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</si>
  <si>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</si>
  <si>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</si>
  <si>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</si>
  <si>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</si>
  <si>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</si>
  <si>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</si>
  <si>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</si>
  <si>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</si>
  <si>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</si>
  <si>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</si>
  <si>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</si>
  <si>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</si>
  <si>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</si>
  <si>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</si>
  <si>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</si>
  <si>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</si>
  <si>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</si>
  <si>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</si>
  <si>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</si>
  <si>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</si>
  <si>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</si>
  <si>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</si>
  <si>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</si>
  <si>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</si>
  <si>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</si>
  <si>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</si>
  <si>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</si>
  <si>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</si>
  <si>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</si>
  <si>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</si>
  <si>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</si>
  <si>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</si>
  <si>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</si>
  <si>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</si>
  <si>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</si>
  <si>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</si>
  <si>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</si>
  <si>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</si>
  <si>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</si>
  <si>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</si>
  <si>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</si>
  <si>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</si>
  <si>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</si>
  <si>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</si>
  <si>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</si>
  <si>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</si>
  <si>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</si>
  <si>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</si>
  <si>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</si>
  <si>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</si>
  <si>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</si>
  <si>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</si>
  <si>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</si>
  <si>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</si>
  <si>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</si>
  <si>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</si>
  <si>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</si>
  <si>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</si>
  <si>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</si>
  <si>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</si>
  <si>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</si>
  <si>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</si>
  <si>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</si>
  <si>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</si>
  <si>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</si>
  <si>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</si>
  <si>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</si>
  <si>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</si>
  <si>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</si>
  <si>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</si>
  <si>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</si>
  <si>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</si>
  <si>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</si>
  <si>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</si>
  <si>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</si>
  <si>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</si>
  <si>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</si>
  <si>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</si>
  <si>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</si>
  <si>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</si>
  <si>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</si>
  <si>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</si>
  <si>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</si>
  <si>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</si>
  <si>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</si>
  <si>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</si>
  <si>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</si>
  <si>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</si>
  <si>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</si>
  <si>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</si>
  <si>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</si>
  <si>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</si>
  <si>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</si>
  <si>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</si>
  <si>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</si>
  <si>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</si>
  <si>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</si>
  <si>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</si>
  <si>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</si>
  <si>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</si>
  <si>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</si>
  <si>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</si>
  <si>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</si>
  <si>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</si>
  <si>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</si>
  <si>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</si>
  <si>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</si>
  <si>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</si>
  <si>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</si>
  <si>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</si>
  <si>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</si>
  <si>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</si>
  <si>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</si>
  <si>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</si>
  <si>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</si>
  <si>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</si>
  <si>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</si>
  <si>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</si>
  <si>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</si>
  <si>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</si>
  <si>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</si>
  <si>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</si>
  <si>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</si>
  <si>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</si>
  <si>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</si>
  <si>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</si>
  <si>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</si>
  <si>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</si>
  <si>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</si>
  <si>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</si>
  <si>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</si>
  <si>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</si>
  <si>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</si>
  <si>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</si>
  <si>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</si>
  <si>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</si>
  <si>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</si>
  <si>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</si>
  <si>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</si>
  <si>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</si>
  <si>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</si>
  <si>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</si>
  <si>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</si>
  <si>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</si>
  <si>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</si>
  <si>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</si>
  <si>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</si>
  <si>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</si>
  <si>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</si>
  <si>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</si>
  <si>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</si>
  <si>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</si>
  <si>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</si>
  <si>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</si>
  <si>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</si>
  <si>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</si>
  <si>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</si>
  <si>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</si>
  <si>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</si>
  <si>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</si>
  <si>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</si>
  <si>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</si>
  <si>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</si>
  <si>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</si>
  <si>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</si>
  <si>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</si>
  <si>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</si>
  <si>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</si>
  <si>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</si>
  <si>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</si>
  <si>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</si>
  <si>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</si>
  <si>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</si>
  <si>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</si>
  <si>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</si>
  <si>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</si>
  <si>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</si>
  <si>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</si>
  <si>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</si>
  <si>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</si>
  <si>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</si>
  <si>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</si>
  <si>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</si>
  <si>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</si>
  <si>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</si>
  <si>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</si>
  <si>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</si>
  <si>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</si>
  <si>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</si>
  <si>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</si>
  <si>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</si>
  <si>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</si>
  <si>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</si>
  <si>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</si>
  <si>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</si>
  <si>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</si>
  <si>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</si>
  <si>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</si>
  <si>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</si>
  <si>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</si>
  <si>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</si>
  <si>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</si>
  <si>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</si>
  <si>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</si>
  <si>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</si>
  <si>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</si>
  <si>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</si>
  <si>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</si>
  <si>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</si>
  <si>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</si>
  <si>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</si>
  <si>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</si>
  <si>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</si>
  <si>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</si>
  <si>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</si>
  <si>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</si>
  <si>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</si>
  <si>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</si>
  <si>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</si>
  <si>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</si>
  <si>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</si>
  <si>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</si>
  <si>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</si>
  <si>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</si>
  <si>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</si>
  <si>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</si>
  <si>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</si>
  <si>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</si>
  <si>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</si>
  <si>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</si>
  <si>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</si>
  <si>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</si>
  <si>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</si>
  <si>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</si>
  <si>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</si>
  <si>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</si>
  <si>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</si>
  <si>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</si>
  <si>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</si>
  <si>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</si>
  <si>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</si>
  <si>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</si>
  <si>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</si>
  <si>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</si>
  <si>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</si>
  <si>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</si>
  <si>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</si>
  <si>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</si>
  <si>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</si>
  <si>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</si>
  <si>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</si>
  <si>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</si>
  <si>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</si>
  <si>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</si>
  <si>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</si>
  <si>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</si>
  <si>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</si>
  <si>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</si>
  <si>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</si>
  <si>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</si>
  <si>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</si>
  <si>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</si>
  <si>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</si>
  <si>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</si>
  <si>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</si>
  <si>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</si>
  <si>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</si>
  <si>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</si>
  <si>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</si>
  <si>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</si>
  <si>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</si>
  <si>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</si>
  <si>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</si>
  <si>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</si>
  <si>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</si>
  <si>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</si>
  <si>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</si>
  <si>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</si>
  <si>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</si>
  <si>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</si>
  <si>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</si>
  <si>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</si>
  <si>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</si>
  <si>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</si>
  <si>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</si>
  <si>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</si>
  <si>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</si>
  <si>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</si>
  <si>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</si>
  <si>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</si>
  <si>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</si>
  <si>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</si>
  <si>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</si>
  <si>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</si>
  <si>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</si>
  <si>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</si>
  <si>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</si>
  <si>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</si>
  <si>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</si>
  <si>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</si>
  <si>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</si>
  <si>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</si>
  <si>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</si>
  <si>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</si>
  <si>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</si>
  <si>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</si>
  <si>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</si>
  <si>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</si>
  <si>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</si>
  <si>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</si>
  <si>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</si>
  <si>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</si>
  <si>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</si>
  <si>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</si>
  <si>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</si>
  <si>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</si>
  <si>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</si>
  <si>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</si>
  <si>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</si>
  <si>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</si>
  <si>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</si>
  <si>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</si>
  <si>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</si>
  <si>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</si>
  <si>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</si>
  <si>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</si>
  <si>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</si>
  <si>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</si>
  <si>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</si>
  <si>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</si>
  <si>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</si>
  <si>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</si>
  <si>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</si>
  <si>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</si>
  <si>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</si>
  <si>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</si>
  <si>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</si>
  <si>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</si>
  <si>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</si>
  <si>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</si>
  <si>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</si>
  <si>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</si>
  <si>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</si>
  <si>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</si>
  <si>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</si>
  <si>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</si>
  <si>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</si>
  <si>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</si>
  <si>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</si>
  <si>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</si>
  <si>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</si>
  <si>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</si>
  <si>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</si>
  <si>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</si>
  <si>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</si>
  <si>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</si>
  <si>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</si>
  <si>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</si>
  <si>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</si>
  <si>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</si>
  <si>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</si>
  <si>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</si>
  <si>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</si>
  <si>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</si>
  <si>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</si>
  <si>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</si>
  <si>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</si>
  <si>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</si>
  <si>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</si>
  <si>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</si>
  <si>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</si>
  <si>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</si>
  <si>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</si>
  <si>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</si>
  <si>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</si>
  <si>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</si>
  <si>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</si>
  <si>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</si>
  <si>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</si>
  <si>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</si>
  <si>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</si>
  <si>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</si>
  <si>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</si>
  <si>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</si>
  <si>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</si>
  <si>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</si>
  <si>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</si>
  <si>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</si>
  <si>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</si>
  <si>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</si>
  <si>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</si>
  <si>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</si>
  <si>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</si>
  <si>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</si>
  <si>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</si>
  <si>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</si>
  <si>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</si>
  <si>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</si>
  <si>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</si>
  <si>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</si>
  <si>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</si>
  <si>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</si>
  <si>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</si>
  <si>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</si>
  <si>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</si>
  <si>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</si>
  <si>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</si>
  <si>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</si>
  <si>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</si>
  <si>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</si>
  <si>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</si>
  <si>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</si>
  <si>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</si>
  <si>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</si>
  <si>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</si>
  <si>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</si>
  <si>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</si>
  <si>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</si>
  <si>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</si>
  <si>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</si>
  <si>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</si>
  <si>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</si>
  <si>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</si>
  <si>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</si>
  <si>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</si>
  <si>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</si>
  <si>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</si>
  <si>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</si>
  <si>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</si>
  <si>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</si>
  <si>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</si>
  <si>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</si>
  <si>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</si>
  <si>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</si>
  <si>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</si>
  <si>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</si>
  <si>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</si>
  <si>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</si>
  <si>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</si>
  <si>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</si>
  <si>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</si>
  <si>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</si>
  <si>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</si>
  <si>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</si>
  <si>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</si>
  <si>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</si>
  <si>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</si>
  <si>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</si>
  <si>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</si>
  <si>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</si>
  <si>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</si>
  <si>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</si>
  <si>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</si>
  <si>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</si>
  <si>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</si>
  <si>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</si>
  <si>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</si>
  <si>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</si>
  <si>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</si>
  <si>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</si>
  <si>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</si>
  <si>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</si>
  <si>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</si>
  <si>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</si>
  <si>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</si>
  <si>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</si>
  <si>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</si>
  <si>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</si>
  <si>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</si>
  <si>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</si>
  <si>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</si>
  <si>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</si>
  <si>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</si>
  <si>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</si>
  <si>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</si>
  <si>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</si>
  <si>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</si>
  <si>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</si>
  <si>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</si>
  <si>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</si>
  <si>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</si>
  <si>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</si>
  <si>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</si>
  <si>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</si>
  <si>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</si>
  <si>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</si>
  <si>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</si>
  <si>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</si>
  <si>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</si>
  <si>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</si>
  <si>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</si>
  <si>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</si>
  <si>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</si>
  <si>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</si>
  <si>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</si>
  <si>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</si>
  <si>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</si>
  <si>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</si>
  <si>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</si>
  <si>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</si>
  <si>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</si>
  <si>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</si>
  <si>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</si>
  <si>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</si>
  <si>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</si>
  <si>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</si>
  <si>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</si>
  <si>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</si>
  <si>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</si>
  <si>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</si>
  <si>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</si>
  <si>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</si>
  <si>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</si>
  <si>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</si>
  <si>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</si>
  <si>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</si>
  <si>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</si>
  <si>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</si>
  <si>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</si>
  <si>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</si>
  <si>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</si>
  <si>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</si>
  <si>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</si>
  <si>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</si>
  <si>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</si>
  <si>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</si>
  <si>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</si>
  <si>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</si>
  <si>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</si>
  <si>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</si>
  <si>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</si>
  <si>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</si>
  <si>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</si>
  <si>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</si>
  <si>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</si>
  <si>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</si>
  <si>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</si>
  <si>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</si>
  <si>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</si>
  <si>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</si>
  <si>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</si>
  <si>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</si>
  <si>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</si>
  <si>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</si>
  <si>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</si>
  <si>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</si>
  <si>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</si>
  <si>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</si>
  <si>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</si>
  <si>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</si>
  <si>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</si>
  <si>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</si>
  <si>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</si>
  <si>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</si>
  <si>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</si>
  <si>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</si>
  <si>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</si>
  <si>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</si>
  <si>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</si>
  <si>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</si>
  <si>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</si>
  <si>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</si>
  <si>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</si>
  <si>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</si>
  <si>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</si>
  <si>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</si>
  <si>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</si>
  <si>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</si>
  <si>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</si>
  <si>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</si>
  <si>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</si>
  <si>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</si>
  <si>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</si>
  <si>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</si>
  <si>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</si>
  <si>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</si>
  <si>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</si>
  <si>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</si>
  <si>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</si>
  <si>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</si>
  <si>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</si>
  <si>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</si>
  <si>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</si>
  <si>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</si>
  <si>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</si>
  <si>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</si>
  <si>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</si>
  <si>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</si>
  <si>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</si>
  <si>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</si>
  <si>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</si>
  <si>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</si>
  <si>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</si>
  <si>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</si>
  <si>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</si>
  <si>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</si>
  <si>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</si>
  <si>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</si>
  <si>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</si>
  <si>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</si>
  <si>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</si>
  <si>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</si>
  <si>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</si>
  <si>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</si>
  <si>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</si>
  <si>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</si>
  <si>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</si>
  <si>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</si>
  <si>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</si>
  <si>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</si>
  <si>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</si>
  <si>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</si>
  <si>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</si>
  <si>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</si>
  <si>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</si>
  <si>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</si>
  <si>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</si>
  <si>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</si>
  <si>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</si>
  <si>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</si>
  <si>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</si>
  <si>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</si>
  <si>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</si>
  <si>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</si>
  <si>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</si>
  <si>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</si>
  <si>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</si>
  <si>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</si>
  <si>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</si>
  <si>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</si>
  <si>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</si>
  <si>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</si>
  <si>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</si>
  <si>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</si>
  <si>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</si>
  <si>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</si>
  <si>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</si>
  <si>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</si>
  <si>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</si>
  <si>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</si>
  <si>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</si>
  <si>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</si>
  <si>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</si>
  <si>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</si>
  <si>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</si>
  <si>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</si>
  <si>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</si>
  <si>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</si>
  <si>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</si>
  <si>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</si>
  <si>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</si>
  <si>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</si>
  <si>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</si>
  <si>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</si>
  <si>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</si>
  <si>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</si>
  <si>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</si>
  <si>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</si>
  <si>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</si>
  <si>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</si>
  <si>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</si>
  <si>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</si>
  <si>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</si>
  <si>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</si>
  <si>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</si>
  <si>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</si>
  <si>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</si>
  <si>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</si>
  <si>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</si>
  <si>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</si>
  <si>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</si>
  <si>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</si>
  <si>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</si>
  <si>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</si>
  <si>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</si>
  <si>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</si>
  <si>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</si>
  <si>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</si>
  <si>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</si>
  <si>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</si>
  <si>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</si>
  <si>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</si>
  <si>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</si>
  <si>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</si>
  <si>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</si>
  <si>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</si>
  <si>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</si>
  <si>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</si>
  <si>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</si>
  <si>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</si>
  <si>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</si>
  <si>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</si>
  <si>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</si>
  <si>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</si>
  <si>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</si>
  <si>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</si>
  <si>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</si>
  <si>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</si>
  <si>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</si>
  <si>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</si>
  <si>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</si>
  <si>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</si>
  <si>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</si>
  <si>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</si>
  <si>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</si>
  <si>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</si>
  <si>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</si>
  <si>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</si>
  <si>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</si>
  <si>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</si>
  <si>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</si>
  <si>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</si>
  <si>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</si>
  <si>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</si>
  <si>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</si>
  <si>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</si>
  <si>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</si>
  <si>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</si>
  <si>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</si>
  <si>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</si>
  <si>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</si>
  <si>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</si>
  <si>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</si>
  <si>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</si>
  <si>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</si>
  <si>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</si>
  <si>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</si>
  <si>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</si>
  <si>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</si>
  <si>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</si>
  <si>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</si>
  <si>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</si>
  <si>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</si>
  <si>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</si>
  <si>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</si>
  <si>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</si>
  <si>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</si>
  <si>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</si>
  <si>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</si>
  <si>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</si>
  <si>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</si>
  <si>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</si>
  <si>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</si>
  <si>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</si>
  <si>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</si>
  <si>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</si>
  <si>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</si>
  <si>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</si>
  <si>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</si>
  <si>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</si>
  <si>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</si>
  <si>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</si>
  <si>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</si>
  <si>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</si>
  <si>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</si>
  <si>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</si>
  <si>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</si>
  <si>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</si>
  <si>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</si>
  <si>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</si>
  <si>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</si>
  <si>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</si>
  <si>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</si>
  <si>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</si>
  <si>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</si>
  <si>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</si>
  <si>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</si>
  <si>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</si>
  <si>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</si>
  <si>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</si>
  <si>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</si>
  <si>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</si>
  <si>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</si>
  <si>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</si>
  <si>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</si>
  <si>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</si>
  <si>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</si>
  <si>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</si>
  <si>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</si>
  <si>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</si>
  <si>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</si>
  <si>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</si>
  <si>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</si>
  <si>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</si>
  <si>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</si>
  <si>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</si>
  <si>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</si>
  <si>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</si>
  <si>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</si>
  <si>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</si>
  <si>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</si>
  <si>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</si>
  <si>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</si>
  <si>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</si>
  <si>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</si>
  <si>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</si>
  <si>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</si>
  <si>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</si>
  <si>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</si>
  <si>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</si>
  <si>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</si>
  <si>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</si>
  <si>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</si>
  <si>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</si>
  <si>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</si>
  <si>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</si>
  <si>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</si>
  <si>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</si>
  <si>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</si>
  <si>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</si>
  <si>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</si>
  <si>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</si>
  <si>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</si>
  <si>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</si>
  <si>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</si>
  <si>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</si>
  <si>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</si>
  <si>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</si>
  <si>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</si>
  <si>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</si>
  <si>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</si>
  <si>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</si>
  <si>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</si>
  <si>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</si>
  <si>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</si>
  <si>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</si>
  <si>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</si>
  <si>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</si>
  <si>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</si>
  <si>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</si>
  <si>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</si>
  <si>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</si>
  <si>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</si>
  <si>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</si>
  <si>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</si>
  <si>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</si>
  <si>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</si>
  <si>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</si>
  <si>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</si>
  <si>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</si>
  <si>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</si>
  <si>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</si>
  <si>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</si>
  <si>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</si>
  <si>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</si>
  <si>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</si>
  <si>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</si>
  <si>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</si>
  <si>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</si>
  <si>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</si>
  <si>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</si>
  <si>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</si>
  <si>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</si>
  <si>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</si>
  <si>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</si>
  <si>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</si>
  <si>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</si>
  <si>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</si>
  <si>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</si>
  <si>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</si>
  <si>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</si>
  <si>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</si>
  <si>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</si>
  <si>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</si>
  <si>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</si>
  <si>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</si>
  <si>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</si>
  <si>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</si>
  <si>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</si>
  <si>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</si>
  <si>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</si>
  <si>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</si>
  <si>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</si>
  <si>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</si>
  <si>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</si>
  <si>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</si>
  <si>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</si>
  <si>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</si>
  <si>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</si>
  <si>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</si>
  <si>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</si>
  <si>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</si>
  <si>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</si>
  <si>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</si>
  <si>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</si>
  <si>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</si>
  <si>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</si>
  <si>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</si>
  <si>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</si>
  <si>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</si>
  <si>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</si>
  <si>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</si>
  <si>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</si>
  <si>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</si>
  <si>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</si>
  <si>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</si>
  <si>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</si>
  <si>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</si>
  <si>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</si>
  <si>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</si>
  <si>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</si>
  <si>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</si>
  <si>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</si>
  <si>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</si>
  <si>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</si>
  <si>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</si>
  <si>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</si>
  <si>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</si>
  <si>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</si>
  <si>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</si>
  <si>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</si>
  <si>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</si>
  <si>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</si>
  <si>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</si>
  <si>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</si>
  <si>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</si>
  <si>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</si>
  <si>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</si>
  <si>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</si>
  <si>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</si>
  <si>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</si>
  <si>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</si>
  <si>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</si>
  <si>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</si>
  <si>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</si>
  <si>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</si>
  <si>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</si>
  <si>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</si>
  <si>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</si>
  <si>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</si>
  <si>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</si>
  <si>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</si>
  <si>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</si>
  <si>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</si>
  <si>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</si>
  <si>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</si>
  <si>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</si>
  <si>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</si>
  <si>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</si>
  <si>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</si>
  <si>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</si>
  <si>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</si>
  <si>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</si>
  <si>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</si>
  <si>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</si>
  <si>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</si>
  <si>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</si>
  <si>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</si>
  <si>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</si>
  <si>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</si>
  <si>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</si>
  <si>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</si>
  <si>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</si>
  <si>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</si>
  <si>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</si>
  <si>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</si>
  <si>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</si>
  <si>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</si>
  <si>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</si>
  <si>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</si>
  <si>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</si>
  <si>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</si>
  <si>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</si>
  <si>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</si>
  <si>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</si>
  <si>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</si>
  <si>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</si>
  <si>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</si>
  <si>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</si>
  <si>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</si>
  <si>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</si>
  <si>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</si>
  <si>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</si>
  <si>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</si>
  <si>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</si>
  <si>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</si>
  <si>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</si>
  <si>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</si>
  <si>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</si>
  <si>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</si>
  <si>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</si>
  <si>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</si>
  <si>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</si>
  <si>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</si>
  <si>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</si>
  <si>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</si>
  <si>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</si>
  <si>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</si>
  <si>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</si>
  <si>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</si>
  <si>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</si>
  <si>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</si>
  <si>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</si>
  <si>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</si>
  <si>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</si>
  <si>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</si>
  <si>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</si>
  <si>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</si>
  <si>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</si>
  <si>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</si>
  <si>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</si>
  <si>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</si>
  <si>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</si>
  <si>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</si>
  <si>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</si>
  <si>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</si>
  <si>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</si>
  <si>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</si>
  <si>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</si>
  <si>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</si>
  <si>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</si>
  <si>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</si>
  <si>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</si>
  <si>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</si>
  <si>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</si>
  <si>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</si>
  <si>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</si>
  <si>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</si>
  <si>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</si>
  <si>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</si>
  <si>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</si>
  <si>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</si>
  <si>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</si>
  <si>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</si>
  <si>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</si>
  <si>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</si>
  <si>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</si>
  <si>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</si>
  <si>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</si>
  <si>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</si>
  <si>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</si>
  <si>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</si>
  <si>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</si>
  <si>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</si>
  <si>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</si>
  <si>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</si>
  <si>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</si>
  <si>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</si>
  <si>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</si>
  <si>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</si>
  <si>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</si>
  <si>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</si>
  <si>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</si>
  <si>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</si>
  <si>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</si>
  <si>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</si>
  <si>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</si>
  <si>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</si>
  <si>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</si>
  <si>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</si>
  <si>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</si>
  <si>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</si>
  <si>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</si>
  <si>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</si>
  <si>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</si>
  <si>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</si>
  <si>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</si>
  <si>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</si>
  <si>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</si>
  <si>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</si>
  <si>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</si>
  <si>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</si>
  <si>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</si>
  <si>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</si>
  <si>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</si>
  <si>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</si>
  <si>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</si>
  <si>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</si>
  <si>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</si>
  <si>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</si>
  <si>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</si>
  <si>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</si>
  <si>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</si>
  <si>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</si>
  <si>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</si>
  <si>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</si>
  <si>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</si>
  <si>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</si>
  <si>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</si>
  <si>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</si>
  <si>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</si>
  <si>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</si>
  <si>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</si>
  <si>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</si>
  <si>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</si>
  <si>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</si>
  <si>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</si>
  <si>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</si>
  <si>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</si>
  <si>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</si>
  <si>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</si>
  <si>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</si>
  <si>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</si>
  <si>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</si>
  <si>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</si>
  <si>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</si>
  <si>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</si>
  <si>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</si>
  <si>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</si>
  <si>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</si>
  <si>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</si>
  <si>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</si>
  <si>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</si>
  <si>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</si>
  <si>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</si>
  <si>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</si>
  <si>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</si>
  <si>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</si>
  <si>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</si>
  <si>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</si>
  <si>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</si>
  <si>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</si>
  <si>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</si>
  <si>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</si>
  <si>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</si>
  <si>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</si>
  <si>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</si>
  <si>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</si>
  <si>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</si>
  <si>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</si>
  <si>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</si>
  <si>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</si>
  <si>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</si>
  <si>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</si>
  <si>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</si>
  <si>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</si>
  <si>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</si>
  <si>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</si>
  <si>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</si>
  <si>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</si>
  <si>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</si>
  <si>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</si>
  <si>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</si>
  <si>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</si>
  <si>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</si>
  <si>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</si>
  <si>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</si>
  <si>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</si>
  <si>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</si>
  <si>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</si>
  <si>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</si>
  <si>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</si>
  <si>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</si>
  <si>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</si>
  <si>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</si>
  <si>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</si>
  <si>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</si>
  <si>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</si>
  <si>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</si>
  <si>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</si>
  <si>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</si>
  <si>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</si>
  <si>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</si>
  <si>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</si>
  <si>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</si>
  <si>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</si>
  <si>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</si>
  <si>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</si>
  <si>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</si>
  <si>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</si>
  <si>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</si>
  <si>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</si>
  <si>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</si>
  <si>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</si>
  <si>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</si>
  <si>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</si>
  <si>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</si>
  <si>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</si>
  <si>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</si>
  <si>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</si>
  <si>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</si>
  <si>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</si>
  <si>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</si>
  <si>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</si>
  <si>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</si>
  <si>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</si>
  <si>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</si>
  <si>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</si>
  <si>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</si>
  <si>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</si>
  <si>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</si>
  <si>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</si>
  <si>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</si>
  <si>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</si>
  <si>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</si>
  <si>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</si>
  <si>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</si>
  <si>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</si>
  <si>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</si>
  <si>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</si>
  <si>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</si>
  <si>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</si>
  <si>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</si>
  <si>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</si>
  <si>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</si>
  <si>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</si>
  <si>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</si>
  <si>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</si>
  <si>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</si>
  <si>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</si>
  <si>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</si>
  <si>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</si>
  <si>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</si>
  <si>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</si>
  <si>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</si>
  <si>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</si>
  <si>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</si>
  <si>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</si>
  <si>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</si>
  <si>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</si>
  <si>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</si>
  <si>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</si>
  <si>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</si>
  <si>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</si>
  <si>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</si>
  <si>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</si>
  <si>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</si>
  <si>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</si>
  <si>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</si>
  <si>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</si>
  <si>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</si>
  <si>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</si>
  <si>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</si>
  <si>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</si>
  <si>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</si>
  <si>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</si>
  <si>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</si>
  <si>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</si>
  <si>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</si>
  <si>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</si>
  <si>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</si>
  <si>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</si>
  <si>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</si>
  <si>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</si>
  <si>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</si>
  <si>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</si>
  <si>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</si>
  <si>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</si>
  <si>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</si>
  <si>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</si>
  <si>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</si>
  <si>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</si>
  <si>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</si>
  <si>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</si>
  <si>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</si>
  <si>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</si>
  <si>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</si>
  <si>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</si>
  <si>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</si>
  <si>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</si>
  <si>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</si>
  <si>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</si>
  <si>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</si>
  <si>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</si>
  <si>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</si>
  <si>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</si>
  <si>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</si>
  <si>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</si>
  <si>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</si>
  <si>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</si>
  <si>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</si>
  <si>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</si>
  <si>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</si>
  <si>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</si>
  <si>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</si>
  <si>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</si>
  <si>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</si>
  <si>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</si>
  <si>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</si>
  <si>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</si>
  <si>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</si>
  <si>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</si>
  <si>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</si>
  <si>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</si>
  <si>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</si>
  <si>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</si>
  <si>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</si>
  <si>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</si>
  <si>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</si>
  <si>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</si>
  <si>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</si>
  <si>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</si>
  <si>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</si>
  <si>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</si>
  <si>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</si>
  <si>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</si>
  <si>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</si>
  <si>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</si>
  <si>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</si>
  <si>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</si>
  <si>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</si>
  <si>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</si>
  <si>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</si>
  <si>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</si>
  <si>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</si>
  <si>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</si>
  <si>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</si>
  <si>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</si>
  <si>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</si>
  <si>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</si>
  <si>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</si>
  <si>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</si>
  <si>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</si>
  <si>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</si>
  <si>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</si>
  <si>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</si>
  <si>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</si>
  <si>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</si>
  <si>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</si>
  <si>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</si>
  <si>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</si>
  <si>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</si>
  <si>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</si>
  <si>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</si>
  <si>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</si>
  <si>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</si>
  <si>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</si>
  <si>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</si>
  <si>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</si>
  <si>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</si>
  <si>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</si>
  <si>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</si>
  <si>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</si>
  <si>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</si>
  <si>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</si>
  <si>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</si>
  <si>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</si>
  <si>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</si>
  <si>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</si>
  <si>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</si>
  <si>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</si>
  <si>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</si>
  <si>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</si>
  <si>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</si>
  <si>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</si>
  <si>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</si>
  <si>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</si>
  <si>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</si>
  <si>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</si>
  <si>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</si>
  <si>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</si>
  <si>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</si>
  <si>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</si>
  <si>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</si>
  <si>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</si>
  <si>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</si>
  <si>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</si>
  <si>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</si>
  <si>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</si>
  <si>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</si>
  <si>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</si>
  <si>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</si>
  <si>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</si>
  <si>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</si>
  <si>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</si>
  <si>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</si>
  <si>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</si>
  <si>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</si>
  <si>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</si>
  <si>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</si>
  <si>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</si>
  <si>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</si>
  <si>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</si>
  <si>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</si>
  <si>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</si>
  <si>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</si>
  <si>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</si>
  <si>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</si>
  <si>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</si>
  <si>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</si>
  <si>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</si>
  <si>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</si>
  <si>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</si>
  <si>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</si>
  <si>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</si>
  <si>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</si>
  <si>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</si>
  <si>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</si>
  <si>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</si>
  <si>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</si>
  <si>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</si>
  <si>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</si>
  <si>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</si>
  <si>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</si>
  <si>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</si>
  <si>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</si>
  <si>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</si>
  <si>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</si>
  <si>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</si>
  <si>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</si>
  <si>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</si>
  <si>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</si>
  <si>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</si>
  <si>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</si>
  <si>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</si>
  <si>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</si>
  <si>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</si>
  <si>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</si>
  <si>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</si>
  <si>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</si>
  <si>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</si>
  <si>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</si>
  <si>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</si>
  <si>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</si>
  <si>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</si>
  <si>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</si>
  <si>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</si>
  <si>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</si>
  <si>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</si>
  <si>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</si>
  <si>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</si>
  <si>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</si>
  <si>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</si>
  <si>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</si>
  <si>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</si>
  <si>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</si>
  <si>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</si>
  <si>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</si>
  <si>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</si>
  <si>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</si>
  <si>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</si>
  <si>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</si>
  <si>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</si>
  <si>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</si>
  <si>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</si>
  <si>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</si>
  <si>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</si>
  <si>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</si>
  <si>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</si>
  <si>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</si>
  <si>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</si>
  <si>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</si>
  <si>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</si>
  <si>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</si>
  <si>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</si>
  <si>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</si>
  <si>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</si>
  <si>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</si>
  <si>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</si>
  <si>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</si>
  <si>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</si>
  <si>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</si>
  <si>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</si>
  <si>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</si>
  <si>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</si>
  <si>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</si>
  <si>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</si>
  <si>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</si>
  <si>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</si>
  <si>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</si>
  <si>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</si>
  <si>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</si>
  <si>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</si>
  <si>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</si>
  <si>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</si>
  <si>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</si>
  <si>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</si>
  <si>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</si>
  <si>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</si>
  <si>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</si>
  <si>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</si>
  <si>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</si>
  <si>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</si>
  <si>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</si>
  <si>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</si>
  <si>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</si>
  <si>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</si>
  <si>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</si>
  <si>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</si>
  <si>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</si>
  <si>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</si>
  <si>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</si>
  <si>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</si>
  <si>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</si>
  <si>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</si>
  <si>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</si>
  <si>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</si>
  <si>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</si>
  <si>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</si>
  <si>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</si>
  <si>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</si>
  <si>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</si>
  <si>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</si>
  <si>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</si>
  <si>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</si>
  <si>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</si>
  <si>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</si>
  <si>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</si>
  <si>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</si>
  <si>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</si>
  <si>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</si>
  <si>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</si>
  <si>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</si>
  <si>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</si>
  <si>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</si>
  <si>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</si>
  <si>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</si>
  <si>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</si>
  <si>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</si>
  <si>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</si>
  <si>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</si>
  <si>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</si>
  <si>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</si>
  <si>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</si>
  <si>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</si>
  <si>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</si>
  <si>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</si>
  <si>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</si>
  <si>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</si>
  <si>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</si>
  <si>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</si>
  <si>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</si>
  <si>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</si>
  <si>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</si>
  <si>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</si>
  <si>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</si>
  <si>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</si>
  <si>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</si>
  <si>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</si>
  <si>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</si>
  <si>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</si>
  <si>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</si>
  <si>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</si>
  <si>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</si>
  <si>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</si>
  <si>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</si>
  <si>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</si>
  <si>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</si>
  <si>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</si>
  <si>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</si>
  <si>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</si>
  <si>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</si>
  <si>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</si>
  <si>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</si>
  <si>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</si>
  <si>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</si>
  <si>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</si>
  <si>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</si>
  <si>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</si>
  <si>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</si>
  <si>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</si>
  <si>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</si>
  <si>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</si>
  <si>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</si>
  <si>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</si>
  <si>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</si>
  <si>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</si>
  <si>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</si>
  <si>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</si>
  <si>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</si>
  <si>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</si>
  <si>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</si>
  <si>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</si>
  <si>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</si>
  <si>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</si>
  <si>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</si>
  <si>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</si>
  <si>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</si>
  <si>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</si>
  <si>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</si>
  <si>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</si>
  <si>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</si>
  <si>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</si>
  <si>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</si>
  <si>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</si>
  <si>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</si>
  <si>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</si>
  <si>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</si>
  <si>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</si>
  <si>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</si>
  <si>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</si>
  <si>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</si>
  <si>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</si>
  <si>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</si>
  <si>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</si>
  <si>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</si>
  <si>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</si>
  <si>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</si>
  <si>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</si>
  <si>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</si>
  <si>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</si>
  <si>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</si>
  <si>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</si>
  <si>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</si>
  <si>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</si>
  <si>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</si>
  <si>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</si>
  <si>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</si>
  <si>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</si>
  <si>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</si>
  <si>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</si>
  <si>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</si>
  <si>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</si>
  <si>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</si>
  <si>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</si>
  <si>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</si>
  <si>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</si>
  <si>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</si>
  <si>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</si>
  <si>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</si>
  <si>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</si>
  <si>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</si>
  <si>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</si>
  <si>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</si>
  <si>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</si>
  <si>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</si>
  <si>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</si>
  <si>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</si>
  <si>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</si>
  <si>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</si>
  <si>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</si>
  <si>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</si>
  <si>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</si>
  <si>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</si>
  <si>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</si>
  <si>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</si>
  <si>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</si>
  <si>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</si>
  <si>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</si>
  <si>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</si>
  <si>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</si>
  <si>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</si>
  <si>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EN EL MUNICIPIO DE LEÓN.</t>
  </si>
  <si>
    <t>Al 31 de diciembre de 2017 y al 30 de junio de 2018 (b)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</si>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</sst>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16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Alignment="1" applyProtection="1">
      <alignment vertical="center"/>
      <protection locked="0"/>
    </xf>
    <xf numFmtId="4" fontId="15" fillId="0" borderId="13" xfId="0" applyNumberFormat="1" applyFont="1" applyBorder="1" applyAlignment="1" applyProtection="1">
      <alignment vertical="center"/>
      <protection locked="0"/>
    </xf>
    <xf numFmtId="4" fontId="1" fillId="0" borderId="13" xfId="0" applyNumberFormat="1" applyFont="1" applyFill="1" applyBorder="1" applyProtection="1">
      <protection locked="0"/>
    </xf>
    <xf numFmtId="4" fontId="0" fillId="0" borderId="8" xfId="0" applyNumberFormat="1" applyFill="1" applyBorder="1" applyAlignment="1" applyProtection="1">
      <alignment horizontal="right"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6" t="s">
        <v>829</v>
      </c>
      <c r="B1" s="157"/>
      <c r="C1" s="157"/>
      <c r="D1" s="157"/>
      <c r="E1" s="158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9" t="s">
        <v>3302</v>
      </c>
      <c r="D3" s="159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25" sqref="D2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2" t="s">
        <v>542</v>
      </c>
      <c r="B1" s="172"/>
      <c r="C1" s="172"/>
      <c r="D1" s="172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0" t="str">
        <f>ENTE_PUBLICO_A</f>
        <v>SISTEMA PARA EL DESARROLLO INTEGRAL DE LA FAMILIA EN EL MUNICIPIO DE LEÓN., Gobierno del Estado de Guanajuato (a)</v>
      </c>
      <c r="B2" s="161"/>
      <c r="C2" s="161"/>
      <c r="D2" s="162"/>
    </row>
    <row r="3" spans="1:11" ht="14.25" x14ac:dyDescent="0.45">
      <c r="A3" s="163" t="s">
        <v>166</v>
      </c>
      <c r="B3" s="164"/>
      <c r="C3" s="164"/>
      <c r="D3" s="165"/>
    </row>
    <row r="4" spans="1:11" ht="14.25" x14ac:dyDescent="0.45">
      <c r="A4" s="166" t="str">
        <f>TRIMESTRE</f>
        <v>Del 1 de enero al 30 de junio de 2018 (b)</v>
      </c>
      <c r="B4" s="167"/>
      <c r="C4" s="167"/>
      <c r="D4" s="168"/>
    </row>
    <row r="5" spans="1:11" ht="14.25" x14ac:dyDescent="0.45">
      <c r="A5" s="169" t="s">
        <v>118</v>
      </c>
      <c r="B5" s="170"/>
      <c r="C5" s="170"/>
      <c r="D5" s="171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150">
        <f>SUM(B9:B11)</f>
        <v>121934563</v>
      </c>
      <c r="C8" s="150">
        <f>SUM(C9:C11)</f>
        <v>77879121.140000001</v>
      </c>
      <c r="D8" s="150">
        <f>SUM(D9:D11)</f>
        <v>68611911.140000001</v>
      </c>
    </row>
    <row r="9" spans="1:11" x14ac:dyDescent="0.25">
      <c r="A9" s="53" t="s">
        <v>169</v>
      </c>
      <c r="B9" s="149">
        <v>108337944</v>
      </c>
      <c r="C9" s="149">
        <v>63197134</v>
      </c>
      <c r="D9" s="149">
        <v>54168972</v>
      </c>
    </row>
    <row r="10" spans="1:11" x14ac:dyDescent="0.25">
      <c r="A10" s="53" t="s">
        <v>170</v>
      </c>
      <c r="B10" s="149">
        <v>0</v>
      </c>
      <c r="C10" s="149">
        <v>0</v>
      </c>
      <c r="D10" s="149">
        <v>0</v>
      </c>
    </row>
    <row r="11" spans="1:11" x14ac:dyDescent="0.25">
      <c r="A11" s="53" t="s">
        <v>171</v>
      </c>
      <c r="B11" s="149">
        <f>B14-B9</f>
        <v>13596619</v>
      </c>
      <c r="C11" s="149">
        <f>77879121.14-C9</f>
        <v>14681987.140000001</v>
      </c>
      <c r="D11" s="149">
        <f>68611911.14-D9</f>
        <v>14442939.140000001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150">
        <f>B14+B15</f>
        <v>121934563</v>
      </c>
      <c r="C13" s="150">
        <f>C14+C15</f>
        <v>59119327.090000004</v>
      </c>
      <c r="D13" s="150">
        <f>D14+D15</f>
        <v>59111655.790000007</v>
      </c>
    </row>
    <row r="14" spans="1:11" x14ac:dyDescent="0.25">
      <c r="A14" s="53" t="s">
        <v>172</v>
      </c>
      <c r="B14" s="149">
        <v>121934563</v>
      </c>
      <c r="C14" s="149">
        <v>59119327.090000004</v>
      </c>
      <c r="D14" s="149">
        <v>59111655.790000007</v>
      </c>
    </row>
    <row r="15" spans="1:11" x14ac:dyDescent="0.25">
      <c r="A15" s="53" t="s">
        <v>173</v>
      </c>
      <c r="B15" s="149"/>
      <c r="C15" s="149"/>
      <c r="D15" s="149"/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150">
        <f>C18+C19</f>
        <v>5111648.43</v>
      </c>
      <c r="D17" s="150">
        <f>D18+D19</f>
        <v>5111648.43</v>
      </c>
    </row>
    <row r="18" spans="1:4" x14ac:dyDescent="0.25">
      <c r="A18" s="53" t="s">
        <v>175</v>
      </c>
      <c r="B18" s="119">
        <v>0</v>
      </c>
      <c r="C18" s="149">
        <v>5111648.43</v>
      </c>
      <c r="D18" s="149">
        <v>5111648.43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150">
        <f>C8-C13+C17</f>
        <v>23871442.479999997</v>
      </c>
      <c r="D21" s="150">
        <f>D8-D13+D17</f>
        <v>14611903.779999994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150">
        <f>B21-B11</f>
        <v>-13596619</v>
      </c>
      <c r="C23" s="150">
        <f>C21-C11</f>
        <v>9189455.3399999961</v>
      </c>
      <c r="D23" s="150">
        <f>D21-D11</f>
        <v>168964.63999999315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150">
        <f>B23-B17</f>
        <v>-13596619</v>
      </c>
      <c r="C25" s="150">
        <f>C23-C17</f>
        <v>4077806.9099999964</v>
      </c>
      <c r="D25" s="150">
        <f>D23-D17</f>
        <v>-4942683.7900000066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0">C30+C31</f>
        <v>0</v>
      </c>
      <c r="D29" s="61">
        <f t="shared" si="0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152">
        <f>B25+B29</f>
        <v>-13596619</v>
      </c>
      <c r="C33" s="152">
        <f>C25+C29</f>
        <v>4077806.9099999964</v>
      </c>
      <c r="D33" s="152">
        <f>D25+D29</f>
        <v>-4942683.7900000066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1">C38+C39</f>
        <v>0</v>
      </c>
      <c r="D37" s="61">
        <f t="shared" si="1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2">C41+C42</f>
        <v>0</v>
      </c>
      <c r="D40" s="61">
        <f t="shared" si="2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3">C37-C40</f>
        <v>0</v>
      </c>
      <c r="D44" s="61">
        <f t="shared" si="3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49">
        <f>B9</f>
        <v>108337944</v>
      </c>
      <c r="C48" s="149">
        <f>C9</f>
        <v>63197134</v>
      </c>
      <c r="D48" s="149">
        <f t="shared" ref="D48" si="4">D9</f>
        <v>54168972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5">C50-C51</f>
        <v>0</v>
      </c>
      <c r="D49" s="61">
        <f t="shared" si="5"/>
        <v>0</v>
      </c>
    </row>
    <row r="50" spans="1:4" x14ac:dyDescent="0.25">
      <c r="A50" s="127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7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149">
        <f>B14</f>
        <v>121934563</v>
      </c>
      <c r="C53" s="149">
        <f t="shared" ref="C53:D53" si="6">C14</f>
        <v>59119327.090000004</v>
      </c>
      <c r="D53" s="149">
        <f t="shared" si="6"/>
        <v>59111655.790000007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149">
        <f>C18</f>
        <v>5111648.43</v>
      </c>
      <c r="D55" s="149">
        <f t="shared" ref="D55" si="7">D18</f>
        <v>5111648.43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152">
        <f>B48+B49-B53+B55</f>
        <v>-13596619</v>
      </c>
      <c r="C57" s="152">
        <f>C48+C49-C53+C55</f>
        <v>9189455.3399999961</v>
      </c>
      <c r="D57" s="152">
        <f>D48+D49-D53+D55</f>
        <v>168964.63999999315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152">
        <f>B57-B49</f>
        <v>-13596619</v>
      </c>
      <c r="C59" s="152">
        <f>C57-C49</f>
        <v>9189455.3399999961</v>
      </c>
      <c r="D59" s="152">
        <f>D57-D49</f>
        <v>168964.63999999315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2">
        <f>B10</f>
        <v>0</v>
      </c>
      <c r="C63" s="122">
        <f t="shared" ref="C63:D63" si="8">C10</f>
        <v>0</v>
      </c>
      <c r="D63" s="122">
        <f t="shared" si="8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9">C65-C66</f>
        <v>0</v>
      </c>
      <c r="D64" s="40">
        <f t="shared" si="9"/>
        <v>0</v>
      </c>
    </row>
    <row r="65" spans="1:4" x14ac:dyDescent="0.25">
      <c r="A65" s="127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7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149">
        <f>C15</f>
        <v>0</v>
      </c>
      <c r="D68" s="149">
        <f t="shared" ref="D68" si="10">D15</f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1">C19</f>
        <v>0</v>
      </c>
      <c r="D70" s="23">
        <f t="shared" si="1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12">C63+C64-C68+C70</f>
        <v>0</v>
      </c>
      <c r="D72" s="40">
        <f t="shared" si="1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1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121934563</v>
      </c>
      <c r="Q2" s="18">
        <f>'Formato 4'!C8</f>
        <v>77879121.140000001</v>
      </c>
      <c r="R2" s="18">
        <f>'Formato 4'!D8</f>
        <v>68611911.140000001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108337944</v>
      </c>
      <c r="Q3" s="18">
        <f>'Formato 4'!C9</f>
        <v>63197134</v>
      </c>
      <c r="R3" s="18">
        <f>'Formato 4'!D9</f>
        <v>54168972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13596619</v>
      </c>
      <c r="Q5" s="18">
        <f>'Formato 4'!C11</f>
        <v>14681987.140000001</v>
      </c>
      <c r="R5" s="18">
        <f>'Formato 4'!D11</f>
        <v>14442939.140000001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121934563</v>
      </c>
      <c r="Q6" s="18">
        <f>'Formato 4'!C13</f>
        <v>59119327.090000004</v>
      </c>
      <c r="R6" s="18">
        <f>'Formato 4'!D13</f>
        <v>59111655.790000007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121934563</v>
      </c>
      <c r="Q7" s="18">
        <f>'Formato 4'!C14</f>
        <v>59119327.090000004</v>
      </c>
      <c r="R7" s="18">
        <f>'Formato 4'!D14</f>
        <v>59111655.790000007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5111648.43</v>
      </c>
      <c r="R9" s="18">
        <f>'Formato 4'!D17</f>
        <v>5111648.43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5111648.43</v>
      </c>
      <c r="R10" s="18">
        <f>'Formato 4'!D18</f>
        <v>5111648.43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23871442.479999997</v>
      </c>
      <c r="R12" s="18">
        <f>'Formato 4'!D21</f>
        <v>14611903.779999994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-13596619</v>
      </c>
      <c r="Q13" s="18">
        <f>'Formato 4'!C23</f>
        <v>9189455.3399999961</v>
      </c>
      <c r="R13" s="18">
        <f>'Formato 4'!D23</f>
        <v>168964.63999999315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-13596619</v>
      </c>
      <c r="Q14" s="18">
        <f>'Formato 4'!C25</f>
        <v>4077806.9099999964</v>
      </c>
      <c r="R14" s="18">
        <f>'Formato 4'!D25</f>
        <v>-4942683.7900000066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-13596619</v>
      </c>
      <c r="Q18">
        <f>'Formato 4'!C33</f>
        <v>4077806.9099999964</v>
      </c>
      <c r="R18">
        <f>'Formato 4'!D33</f>
        <v>-4942683.7900000066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108337944</v>
      </c>
      <c r="Q26">
        <f>'Formato 4'!C48</f>
        <v>63197134</v>
      </c>
      <c r="R26">
        <f>'Formato 4'!D48</f>
        <v>54168972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121934563</v>
      </c>
      <c r="Q30">
        <f>'Formato 4'!C53</f>
        <v>59119327.090000004</v>
      </c>
      <c r="R30">
        <f>'Formato 4'!D53</f>
        <v>59111655.790000007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5111648.43</v>
      </c>
      <c r="R31">
        <f>'Formato 4'!D55</f>
        <v>5111648.43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5" zoomScaleNormal="85" workbookViewId="0">
      <selection activeCell="F18" sqref="F1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8" t="s">
        <v>206</v>
      </c>
      <c r="B1" s="178"/>
      <c r="C1" s="178"/>
      <c r="D1" s="178"/>
      <c r="E1" s="178"/>
      <c r="F1" s="178"/>
      <c r="G1" s="178"/>
    </row>
    <row r="2" spans="1:8" ht="14.25" x14ac:dyDescent="0.45">
      <c r="A2" s="160" t="str">
        <f>ENTE_PUBLICO_A</f>
        <v>SISTEMA PARA EL DESARROLLO INTEGRAL DE LA FAMILIA EN EL MUNICIPIO DE LEÓN., Gobierno del Estado de Guanajuato (a)</v>
      </c>
      <c r="B2" s="161"/>
      <c r="C2" s="161"/>
      <c r="D2" s="161"/>
      <c r="E2" s="161"/>
      <c r="F2" s="161"/>
      <c r="G2" s="162"/>
    </row>
    <row r="3" spans="1:8" x14ac:dyDescent="0.25">
      <c r="A3" s="163" t="s">
        <v>207</v>
      </c>
      <c r="B3" s="164"/>
      <c r="C3" s="164"/>
      <c r="D3" s="164"/>
      <c r="E3" s="164"/>
      <c r="F3" s="164"/>
      <c r="G3" s="165"/>
    </row>
    <row r="4" spans="1:8" ht="14.25" x14ac:dyDescent="0.45">
      <c r="A4" s="166" t="str">
        <f>TRIMESTRE</f>
        <v>Del 1 de enero al 30 de junio de 2018 (b)</v>
      </c>
      <c r="B4" s="167"/>
      <c r="C4" s="167"/>
      <c r="D4" s="167"/>
      <c r="E4" s="167"/>
      <c r="F4" s="167"/>
      <c r="G4" s="168"/>
    </row>
    <row r="5" spans="1:8" ht="14.25" x14ac:dyDescent="0.45">
      <c r="A5" s="169" t="s">
        <v>118</v>
      </c>
      <c r="B5" s="170"/>
      <c r="C5" s="170"/>
      <c r="D5" s="170"/>
      <c r="E5" s="170"/>
      <c r="F5" s="170"/>
      <c r="G5" s="171"/>
    </row>
    <row r="6" spans="1:8" x14ac:dyDescent="0.25">
      <c r="A6" s="175" t="s">
        <v>214</v>
      </c>
      <c r="B6" s="177" t="s">
        <v>208</v>
      </c>
      <c r="C6" s="177"/>
      <c r="D6" s="177"/>
      <c r="E6" s="177"/>
      <c r="F6" s="177"/>
      <c r="G6" s="177" t="s">
        <v>209</v>
      </c>
    </row>
    <row r="7" spans="1:8" ht="30" x14ac:dyDescent="0.25">
      <c r="A7" s="17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7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151">
        <v>5534569.5099999998</v>
      </c>
      <c r="C12" s="151">
        <v>0</v>
      </c>
      <c r="D12" s="151">
        <v>5534569.5099999998</v>
      </c>
      <c r="E12" s="151">
        <v>2819216.5</v>
      </c>
      <c r="F12" s="151">
        <v>2819216.5</v>
      </c>
      <c r="G12" s="151">
        <f t="shared" si="0"/>
        <v>-2715353.01</v>
      </c>
    </row>
    <row r="13" spans="1:8" x14ac:dyDescent="0.25">
      <c r="A13" s="53" t="s">
        <v>220</v>
      </c>
      <c r="B13" s="151">
        <v>3663225</v>
      </c>
      <c r="C13" s="151">
        <v>0</v>
      </c>
      <c r="D13" s="151">
        <v>3663225</v>
      </c>
      <c r="E13" s="151">
        <v>2458383.46</v>
      </c>
      <c r="F13" s="151">
        <v>2458383.46</v>
      </c>
      <c r="G13" s="151">
        <f t="shared" si="0"/>
        <v>-1204841.54</v>
      </c>
    </row>
    <row r="14" spans="1:8" x14ac:dyDescent="0.25">
      <c r="A14" s="53" t="s">
        <v>221</v>
      </c>
      <c r="B14" s="151">
        <v>4398824.49</v>
      </c>
      <c r="C14" s="151">
        <f>D14-B14</f>
        <v>2028780.7199999997</v>
      </c>
      <c r="D14" s="151">
        <v>6427605.21</v>
      </c>
      <c r="E14" s="151">
        <v>3053690.75</v>
      </c>
      <c r="F14" s="151">
        <v>3053690.75</v>
      </c>
      <c r="G14" s="151">
        <f t="shared" si="0"/>
        <v>-1345133.7400000002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x14ac:dyDescent="0.25">
      <c r="A34" s="53" t="s">
        <v>240</v>
      </c>
      <c r="B34" s="151">
        <v>108337944</v>
      </c>
      <c r="C34" s="151">
        <v>0</v>
      </c>
      <c r="D34" s="151">
        <v>108337944</v>
      </c>
      <c r="E34" s="151">
        <v>63197134</v>
      </c>
      <c r="F34" s="151">
        <v>54168972</v>
      </c>
      <c r="G34" s="151">
        <f t="shared" ref="G34" si="4">F34-B34</f>
        <v>-54168972</v>
      </c>
    </row>
    <row r="35" spans="1:8" x14ac:dyDescent="0.25">
      <c r="A35" s="53" t="s">
        <v>241</v>
      </c>
      <c r="B35" s="151">
        <f>B36</f>
        <v>0</v>
      </c>
      <c r="C35" s="151">
        <f t="shared" ref="C35:F35" si="5">C36</f>
        <v>1000000</v>
      </c>
      <c r="D35" s="151">
        <f t="shared" si="5"/>
        <v>1000000</v>
      </c>
      <c r="E35" s="151">
        <f t="shared" si="5"/>
        <v>1239048</v>
      </c>
      <c r="F35" s="151">
        <f t="shared" si="5"/>
        <v>1000000</v>
      </c>
      <c r="G35" s="151">
        <f>G36</f>
        <v>1000000</v>
      </c>
    </row>
    <row r="36" spans="1:8" x14ac:dyDescent="0.25">
      <c r="A36" s="63" t="s">
        <v>242</v>
      </c>
      <c r="B36" s="151">
        <v>0</v>
      </c>
      <c r="C36" s="151">
        <v>1000000</v>
      </c>
      <c r="D36" s="151">
        <v>1000000</v>
      </c>
      <c r="E36" s="151">
        <v>1239048</v>
      </c>
      <c r="F36" s="151">
        <v>1000000</v>
      </c>
      <c r="G36" s="151">
        <f>F36-B36</f>
        <v>1000000</v>
      </c>
    </row>
    <row r="37" spans="1:8" x14ac:dyDescent="0.25">
      <c r="A37" s="53" t="s">
        <v>243</v>
      </c>
      <c r="B37" s="151">
        <f>B38+B39</f>
        <v>0</v>
      </c>
      <c r="C37" s="151">
        <f>C38+C39</f>
        <v>5304565.34</v>
      </c>
      <c r="D37" s="151">
        <f t="shared" ref="D37:G37" si="6">D38+D39</f>
        <v>5304565.34</v>
      </c>
      <c r="E37" s="151">
        <f t="shared" si="6"/>
        <v>5111648.43</v>
      </c>
      <c r="F37" s="151">
        <f t="shared" si="6"/>
        <v>5111648.43</v>
      </c>
      <c r="G37" s="151">
        <f t="shared" si="6"/>
        <v>5111648.43</v>
      </c>
    </row>
    <row r="38" spans="1:8" x14ac:dyDescent="0.25">
      <c r="A38" s="63" t="s">
        <v>244</v>
      </c>
      <c r="B38" s="151">
        <v>0</v>
      </c>
      <c r="C38" s="151">
        <v>0</v>
      </c>
      <c r="D38" s="151">
        <v>0</v>
      </c>
      <c r="E38" s="151">
        <v>0</v>
      </c>
      <c r="F38" s="151">
        <v>0</v>
      </c>
      <c r="G38" s="151">
        <f>F38-B38</f>
        <v>0</v>
      </c>
    </row>
    <row r="39" spans="1:8" x14ac:dyDescent="0.25">
      <c r="A39" s="63" t="s">
        <v>245</v>
      </c>
      <c r="B39" s="151">
        <v>0</v>
      </c>
      <c r="C39" s="151">
        <f>D39</f>
        <v>5304565.34</v>
      </c>
      <c r="D39" s="151">
        <v>5304565.34</v>
      </c>
      <c r="E39" s="151">
        <v>5111648.43</v>
      </c>
      <c r="F39" s="151">
        <v>5111648.43</v>
      </c>
      <c r="G39" s="151">
        <f>F39-B39</f>
        <v>5111648.43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152">
        <f t="shared" ref="B41:G41" si="7">SUM(B9,B10,B11,B12,B13,B14,B15,B16,B28,B34,B35,B37)</f>
        <v>121934563</v>
      </c>
      <c r="C41" s="152">
        <f t="shared" si="7"/>
        <v>8333346.0599999996</v>
      </c>
      <c r="D41" s="152">
        <f>SUM(D9,D10,D11,D12,D13,D14,D15,D16,D28,D34,D35,D37)</f>
        <v>130267909.06</v>
      </c>
      <c r="E41" s="152">
        <f t="shared" si="7"/>
        <v>77879121.139999986</v>
      </c>
      <c r="F41" s="152">
        <f t="shared" si="7"/>
        <v>68611911.140000001</v>
      </c>
      <c r="G41" s="152">
        <f t="shared" si="7"/>
        <v>-53322651.859999999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152">
        <f>B41+B65+B67</f>
        <v>121934563</v>
      </c>
      <c r="C70" s="152">
        <f>C41+C65+C670</f>
        <v>8333346.0599999996</v>
      </c>
      <c r="D70" s="152">
        <f>D41+D65+D670</f>
        <v>130267909.06</v>
      </c>
      <c r="E70" s="152">
        <f>E41+E65+E670</f>
        <v>77879121.139999986</v>
      </c>
      <c r="F70" s="152">
        <f>F41+F65+F670</f>
        <v>68611911.140000001</v>
      </c>
      <c r="G70" s="152">
        <f>G41+G65+G670</f>
        <v>-53322651.859999999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151">
        <f>B41</f>
        <v>121934563</v>
      </c>
      <c r="C73" s="151">
        <f t="shared" ref="C73:G73" si="15">C41</f>
        <v>8333346.0599999996</v>
      </c>
      <c r="D73" s="151">
        <f t="shared" si="15"/>
        <v>130267909.06</v>
      </c>
      <c r="E73" s="151">
        <f t="shared" si="15"/>
        <v>77879121.139999986</v>
      </c>
      <c r="F73" s="151">
        <f t="shared" si="15"/>
        <v>68611911.140000001</v>
      </c>
      <c r="G73" s="151">
        <f t="shared" si="15"/>
        <v>-53322651.859999999</v>
      </c>
    </row>
    <row r="74" spans="1:7" ht="30" x14ac:dyDescent="0.25">
      <c r="A74" s="129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152">
        <f>B73+B740</f>
        <v>121934563</v>
      </c>
      <c r="C75" s="152">
        <f>C73+C740</f>
        <v>8333346.0599999996</v>
      </c>
      <c r="D75" s="152">
        <f>D73+D740</f>
        <v>130267909.06</v>
      </c>
      <c r="E75" s="152">
        <f>E73+E740</f>
        <v>77879121.139999986</v>
      </c>
      <c r="F75" s="152">
        <f>F73+F740</f>
        <v>68611911.140000001</v>
      </c>
      <c r="G75" s="152">
        <f>G73+G74</f>
        <v>-53322651.859999999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5534569.5099999998</v>
      </c>
      <c r="Q6" s="18">
        <f>'Formato 5'!C12</f>
        <v>0</v>
      </c>
      <c r="R6" s="18">
        <f>'Formato 5'!D12</f>
        <v>5534569.5099999998</v>
      </c>
      <c r="S6" s="18">
        <f>'Formato 5'!E12</f>
        <v>2819216.5</v>
      </c>
      <c r="T6" s="18">
        <f>'Formato 5'!F12</f>
        <v>2819216.5</v>
      </c>
      <c r="U6" s="18">
        <f>'Formato 5'!G12</f>
        <v>-2715353.01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3663225</v>
      </c>
      <c r="Q7" s="18">
        <f>'Formato 5'!C13</f>
        <v>0</v>
      </c>
      <c r="R7" s="18">
        <f>'Formato 5'!D13</f>
        <v>3663225</v>
      </c>
      <c r="S7" s="18">
        <f>'Formato 5'!E13</f>
        <v>2458383.46</v>
      </c>
      <c r="T7" s="18">
        <f>'Formato 5'!F13</f>
        <v>2458383.46</v>
      </c>
      <c r="U7" s="18">
        <f>'Formato 5'!G13</f>
        <v>-1204841.54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4398824.49</v>
      </c>
      <c r="Q8" s="18">
        <f>'Formato 5'!C14</f>
        <v>2028780.7199999997</v>
      </c>
      <c r="R8" s="18">
        <f>'Formato 5'!D14</f>
        <v>6427605.21</v>
      </c>
      <c r="S8" s="18">
        <f>'Formato 5'!E14</f>
        <v>3053690.75</v>
      </c>
      <c r="T8" s="18">
        <f>'Formato 5'!F14</f>
        <v>3053690.75</v>
      </c>
      <c r="U8" s="18">
        <f>'Formato 5'!G14</f>
        <v>-1345133.7400000002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108337944</v>
      </c>
      <c r="Q28" s="18">
        <f>'Formato 5'!C34</f>
        <v>0</v>
      </c>
      <c r="R28" s="18">
        <f>'Formato 5'!D34</f>
        <v>108337944</v>
      </c>
      <c r="S28" s="18">
        <f>'Formato 5'!E34</f>
        <v>63197134</v>
      </c>
      <c r="T28" s="18">
        <f>'Formato 5'!F34</f>
        <v>54168972</v>
      </c>
      <c r="U28" s="18">
        <f>'Formato 5'!G34</f>
        <v>-54168972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1000000</v>
      </c>
      <c r="R29" s="18">
        <f>'Formato 5'!D35</f>
        <v>1000000</v>
      </c>
      <c r="S29" s="18">
        <f>'Formato 5'!E35</f>
        <v>1239048</v>
      </c>
      <c r="T29" s="18">
        <f>'Formato 5'!F35</f>
        <v>1000000</v>
      </c>
      <c r="U29" s="18">
        <f>'Formato 5'!G35</f>
        <v>1000000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1000000</v>
      </c>
      <c r="R30" s="18">
        <f>'Formato 5'!D36</f>
        <v>1000000</v>
      </c>
      <c r="S30" s="18">
        <f>'Formato 5'!E36</f>
        <v>1239048</v>
      </c>
      <c r="T30" s="18">
        <f>'Formato 5'!F36</f>
        <v>1000000</v>
      </c>
      <c r="U30" s="18">
        <f>'Formato 5'!G36</f>
        <v>1000000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5304565.34</v>
      </c>
      <c r="R31" s="18">
        <f>'Formato 5'!D37</f>
        <v>5304565.34</v>
      </c>
      <c r="S31" s="18">
        <f>'Formato 5'!E37</f>
        <v>5111648.43</v>
      </c>
      <c r="T31" s="18">
        <f>'Formato 5'!F37</f>
        <v>5111648.43</v>
      </c>
      <c r="U31" s="18">
        <f>'Formato 5'!G37</f>
        <v>5111648.43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5304565.34</v>
      </c>
      <c r="R33" s="18">
        <f>'Formato 5'!D39</f>
        <v>5304565.34</v>
      </c>
      <c r="S33" s="18">
        <f>'Formato 5'!E39</f>
        <v>5111648.43</v>
      </c>
      <c r="T33" s="18">
        <f>'Formato 5'!F39</f>
        <v>5111648.43</v>
      </c>
      <c r="U33" s="18">
        <f>'Formato 5'!G39</f>
        <v>5111648.43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121934563</v>
      </c>
      <c r="Q34">
        <f>'Formato 5'!C41</f>
        <v>8333346.0599999996</v>
      </c>
      <c r="R34">
        <f>'Formato 5'!D41</f>
        <v>130267909.06</v>
      </c>
      <c r="S34">
        <f>'Formato 5'!E41</f>
        <v>77879121.139999986</v>
      </c>
      <c r="T34">
        <f>'Formato 5'!F41</f>
        <v>68611911.140000001</v>
      </c>
      <c r="U34">
        <f>'Formato 5'!G41</f>
        <v>-53322651.859999999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121934563</v>
      </c>
      <c r="Q60">
        <f>'Formato 5'!C73</f>
        <v>8333346.0599999996</v>
      </c>
      <c r="R60">
        <f>'Formato 5'!D73</f>
        <v>130267909.06</v>
      </c>
      <c r="S60">
        <f>'Formato 5'!E73</f>
        <v>77879121.139999986</v>
      </c>
      <c r="T60">
        <f>'Formato 5'!F73</f>
        <v>68611911.140000001</v>
      </c>
      <c r="U60">
        <f>'Formato 5'!G73</f>
        <v>-53322651.859999999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121934563</v>
      </c>
      <c r="Q62">
        <f>'Formato 5'!C75</f>
        <v>8333346.0599999996</v>
      </c>
      <c r="R62">
        <f>'Formato 5'!D75</f>
        <v>130267909.06</v>
      </c>
      <c r="S62">
        <f>'Formato 5'!E75</f>
        <v>77879121.139999986</v>
      </c>
      <c r="T62">
        <f>'Formato 5'!F75</f>
        <v>68611911.140000001</v>
      </c>
      <c r="U62">
        <f>'Formato 5'!G75</f>
        <v>-53322651.859999999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zoomScale="80" zoomScaleNormal="80" zoomScalePageLayoutView="90" workbookViewId="0">
      <selection activeCell="E97" sqref="E9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9" t="s">
        <v>3285</v>
      </c>
      <c r="B1" s="178"/>
      <c r="C1" s="178"/>
      <c r="D1" s="178"/>
      <c r="E1" s="178"/>
      <c r="F1" s="178"/>
      <c r="G1" s="178"/>
    </row>
    <row r="2" spans="1:7" ht="14.25" x14ac:dyDescent="0.45">
      <c r="A2" s="182" t="str">
        <f>ENTE_PUBLICO_A</f>
        <v>SISTEMA PARA EL DESARROLLO INTEGRAL DE LA FAMILIA EN EL MUNICIPIO DE LEÓN., Gobierno del Estado de Guanajuato (a)</v>
      </c>
      <c r="B2" s="182"/>
      <c r="C2" s="182"/>
      <c r="D2" s="182"/>
      <c r="E2" s="182"/>
      <c r="F2" s="182"/>
      <c r="G2" s="182"/>
    </row>
    <row r="3" spans="1:7" x14ac:dyDescent="0.25">
      <c r="A3" s="183" t="s">
        <v>277</v>
      </c>
      <c r="B3" s="183"/>
      <c r="C3" s="183"/>
      <c r="D3" s="183"/>
      <c r="E3" s="183"/>
      <c r="F3" s="183"/>
      <c r="G3" s="183"/>
    </row>
    <row r="4" spans="1:7" x14ac:dyDescent="0.25">
      <c r="A4" s="183" t="s">
        <v>278</v>
      </c>
      <c r="B4" s="183"/>
      <c r="C4" s="183"/>
      <c r="D4" s="183"/>
      <c r="E4" s="183"/>
      <c r="F4" s="183"/>
      <c r="G4" s="183"/>
    </row>
    <row r="5" spans="1:7" ht="14.25" x14ac:dyDescent="0.45">
      <c r="A5" s="184" t="str">
        <f>TRIMESTRE</f>
        <v>Del 1 de enero al 30 de junio de 2018 (b)</v>
      </c>
      <c r="B5" s="184"/>
      <c r="C5" s="184"/>
      <c r="D5" s="184"/>
      <c r="E5" s="184"/>
      <c r="F5" s="184"/>
      <c r="G5" s="184"/>
    </row>
    <row r="6" spans="1:7" ht="14.25" x14ac:dyDescent="0.45">
      <c r="A6" s="176" t="s">
        <v>118</v>
      </c>
      <c r="B6" s="176"/>
      <c r="C6" s="176"/>
      <c r="D6" s="176"/>
      <c r="E6" s="176"/>
      <c r="F6" s="176"/>
      <c r="G6" s="176"/>
    </row>
    <row r="7" spans="1:7" ht="15" customHeight="1" x14ac:dyDescent="0.25">
      <c r="A7" s="180" t="s">
        <v>0</v>
      </c>
      <c r="B7" s="180" t="s">
        <v>279</v>
      </c>
      <c r="C7" s="180"/>
      <c r="D7" s="180"/>
      <c r="E7" s="180"/>
      <c r="F7" s="180"/>
      <c r="G7" s="181" t="s">
        <v>280</v>
      </c>
    </row>
    <row r="8" spans="1:7" ht="30" x14ac:dyDescent="0.25">
      <c r="A8" s="18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0"/>
    </row>
    <row r="9" spans="1:7" x14ac:dyDescent="0.25">
      <c r="A9" s="82" t="s">
        <v>285</v>
      </c>
      <c r="B9" s="153">
        <f t="shared" ref="B9:G9" si="0">SUM(B10,B18,B28,B38,B48,B58,B62,B71,B75)</f>
        <v>121934563.02000001</v>
      </c>
      <c r="C9" s="153">
        <f t="shared" si="0"/>
        <v>1727837.9799999984</v>
      </c>
      <c r="D9" s="153">
        <f t="shared" si="0"/>
        <v>123662401</v>
      </c>
      <c r="E9" s="153">
        <f t="shared" si="0"/>
        <v>53578962.850000009</v>
      </c>
      <c r="F9" s="153">
        <f t="shared" si="0"/>
        <v>53571291.550000004</v>
      </c>
      <c r="G9" s="79">
        <f t="shared" si="0"/>
        <v>70083438.149999991</v>
      </c>
    </row>
    <row r="10" spans="1:7" x14ac:dyDescent="0.25">
      <c r="A10" s="83" t="s">
        <v>286</v>
      </c>
      <c r="B10" s="151">
        <f>SUM(B11:B17)</f>
        <v>97675746.180000007</v>
      </c>
      <c r="C10" s="151">
        <f t="shared" ref="C10:F10" si="1">SUM(C11:C17)</f>
        <v>32000.000000001863</v>
      </c>
      <c r="D10" s="151">
        <f t="shared" si="1"/>
        <v>97707746.180000007</v>
      </c>
      <c r="E10" s="151">
        <f t="shared" si="1"/>
        <v>44233346.220000006</v>
      </c>
      <c r="F10" s="151">
        <f t="shared" si="1"/>
        <v>44233346.220000006</v>
      </c>
      <c r="G10" s="80">
        <f>SUM(G11:G17)</f>
        <v>53474399.960000008</v>
      </c>
    </row>
    <row r="11" spans="1:7" x14ac:dyDescent="0.25">
      <c r="A11" s="84" t="s">
        <v>287</v>
      </c>
      <c r="B11" s="151">
        <v>61998660.380000003</v>
      </c>
      <c r="C11" s="151">
        <f>D11-B11</f>
        <v>14685.920000001788</v>
      </c>
      <c r="D11" s="151">
        <v>62013346.300000004</v>
      </c>
      <c r="E11" s="151">
        <v>29946283.870000001</v>
      </c>
      <c r="F11" s="151">
        <v>29946283.870000001</v>
      </c>
      <c r="G11" s="154">
        <f>D11-E11</f>
        <v>32067062.430000003</v>
      </c>
    </row>
    <row r="12" spans="1:7" x14ac:dyDescent="0.25">
      <c r="A12" s="84" t="s">
        <v>288</v>
      </c>
      <c r="B12" s="151">
        <v>0</v>
      </c>
      <c r="C12" s="151">
        <f t="shared" ref="C12:C17" si="2">D12-B12</f>
        <v>0</v>
      </c>
      <c r="D12" s="151">
        <v>0</v>
      </c>
      <c r="E12" s="151">
        <v>0</v>
      </c>
      <c r="F12" s="151">
        <v>0</v>
      </c>
      <c r="G12" s="154">
        <f t="shared" ref="G12:G17" si="3">D12-E12</f>
        <v>0</v>
      </c>
    </row>
    <row r="13" spans="1:7" x14ac:dyDescent="0.25">
      <c r="A13" s="84" t="s">
        <v>289</v>
      </c>
      <c r="B13" s="151">
        <v>8907794.0999999996</v>
      </c>
      <c r="C13" s="151">
        <f t="shared" si="2"/>
        <v>0</v>
      </c>
      <c r="D13" s="151">
        <v>8907794.0999999996</v>
      </c>
      <c r="E13" s="151">
        <v>3973305.0900000008</v>
      </c>
      <c r="F13" s="151">
        <v>3973305.0900000008</v>
      </c>
      <c r="G13" s="154">
        <f t="shared" si="3"/>
        <v>4934489.0099999988</v>
      </c>
    </row>
    <row r="14" spans="1:7" x14ac:dyDescent="0.25">
      <c r="A14" s="84" t="s">
        <v>290</v>
      </c>
      <c r="B14" s="151">
        <v>15857653.67</v>
      </c>
      <c r="C14" s="151">
        <f t="shared" si="2"/>
        <v>0</v>
      </c>
      <c r="D14" s="151">
        <v>15857653.670000002</v>
      </c>
      <c r="E14" s="151">
        <v>6600166.9900000012</v>
      </c>
      <c r="F14" s="151">
        <v>6600166.9900000012</v>
      </c>
      <c r="G14" s="154">
        <f t="shared" si="3"/>
        <v>9257486.6799999997</v>
      </c>
    </row>
    <row r="15" spans="1:7" x14ac:dyDescent="0.25">
      <c r="A15" s="84" t="s">
        <v>291</v>
      </c>
      <c r="B15" s="151">
        <v>10911638.030000001</v>
      </c>
      <c r="C15" s="151">
        <f t="shared" si="2"/>
        <v>17314.080000000075</v>
      </c>
      <c r="D15" s="151">
        <v>10928952.110000001</v>
      </c>
      <c r="E15" s="151">
        <v>3713590.27</v>
      </c>
      <c r="F15" s="151">
        <v>3713590.27</v>
      </c>
      <c r="G15" s="154">
        <f t="shared" si="3"/>
        <v>7215361.8400000017</v>
      </c>
    </row>
    <row r="16" spans="1:7" x14ac:dyDescent="0.25">
      <c r="A16" s="84" t="s">
        <v>292</v>
      </c>
      <c r="B16" s="151">
        <v>0</v>
      </c>
      <c r="C16" s="151">
        <f t="shared" si="2"/>
        <v>0</v>
      </c>
      <c r="D16" s="151">
        <v>0</v>
      </c>
      <c r="E16" s="151">
        <v>0</v>
      </c>
      <c r="F16" s="151">
        <v>0</v>
      </c>
      <c r="G16" s="154">
        <f t="shared" si="3"/>
        <v>0</v>
      </c>
    </row>
    <row r="17" spans="1:7" x14ac:dyDescent="0.25">
      <c r="A17" s="84" t="s">
        <v>293</v>
      </c>
      <c r="B17" s="151">
        <v>0</v>
      </c>
      <c r="C17" s="151">
        <f t="shared" si="2"/>
        <v>0</v>
      </c>
      <c r="D17" s="151">
        <v>0</v>
      </c>
      <c r="E17" s="151">
        <v>0</v>
      </c>
      <c r="F17" s="151">
        <v>0</v>
      </c>
      <c r="G17" s="154">
        <f t="shared" si="3"/>
        <v>0</v>
      </c>
    </row>
    <row r="18" spans="1:7" x14ac:dyDescent="0.25">
      <c r="A18" s="83" t="s">
        <v>294</v>
      </c>
      <c r="B18" s="151">
        <f>SUM(B19:B27)</f>
        <v>4745193.1900000004</v>
      </c>
      <c r="C18" s="151">
        <f t="shared" ref="C18:F18" si="4">SUM(C19:C27)</f>
        <v>-52356.760000000679</v>
      </c>
      <c r="D18" s="151">
        <f t="shared" si="4"/>
        <v>4692836.43</v>
      </c>
      <c r="E18" s="151">
        <f t="shared" si="4"/>
        <v>1905488.7</v>
      </c>
      <c r="F18" s="151">
        <f t="shared" si="4"/>
        <v>1904489.7</v>
      </c>
      <c r="G18" s="80">
        <f>SUM(G19:G27)</f>
        <v>2787347.7299999991</v>
      </c>
    </row>
    <row r="19" spans="1:7" x14ac:dyDescent="0.25">
      <c r="A19" s="84" t="s">
        <v>295</v>
      </c>
      <c r="B19" s="151">
        <v>1079500.1800000002</v>
      </c>
      <c r="C19" s="151">
        <f>D19-B19</f>
        <v>-36748.610000000568</v>
      </c>
      <c r="D19" s="151">
        <v>1042751.5699999996</v>
      </c>
      <c r="E19" s="151">
        <v>563056.76</v>
      </c>
      <c r="F19" s="151">
        <v>563056.76</v>
      </c>
      <c r="G19" s="80">
        <f>D19-E19</f>
        <v>479694.80999999959</v>
      </c>
    </row>
    <row r="20" spans="1:7" x14ac:dyDescent="0.25">
      <c r="A20" s="84" t="s">
        <v>296</v>
      </c>
      <c r="B20" s="151">
        <v>1032187.34</v>
      </c>
      <c r="C20" s="151">
        <f t="shared" ref="C20:C27" si="5">D20-B20</f>
        <v>3821.2800000000279</v>
      </c>
      <c r="D20" s="151">
        <v>1036008.62</v>
      </c>
      <c r="E20" s="151">
        <v>245948.2</v>
      </c>
      <c r="F20" s="151">
        <v>245949.2</v>
      </c>
      <c r="G20" s="80">
        <f t="shared" ref="G20:G27" si="6">D20-E20</f>
        <v>790060.41999999993</v>
      </c>
    </row>
    <row r="21" spans="1:7" x14ac:dyDescent="0.25">
      <c r="A21" s="84" t="s">
        <v>297</v>
      </c>
      <c r="B21" s="151">
        <v>0</v>
      </c>
      <c r="C21" s="151">
        <f t="shared" si="5"/>
        <v>0</v>
      </c>
      <c r="D21" s="151">
        <v>0</v>
      </c>
      <c r="E21" s="151">
        <v>0</v>
      </c>
      <c r="F21" s="151">
        <v>0</v>
      </c>
      <c r="G21" s="80">
        <f t="shared" si="6"/>
        <v>0</v>
      </c>
    </row>
    <row r="22" spans="1:7" x14ac:dyDescent="0.25">
      <c r="A22" s="84" t="s">
        <v>298</v>
      </c>
      <c r="B22" s="151">
        <v>700231.33</v>
      </c>
      <c r="C22" s="151">
        <f t="shared" si="5"/>
        <v>20587.809999999823</v>
      </c>
      <c r="D22" s="151">
        <v>720819.13999999978</v>
      </c>
      <c r="E22" s="151">
        <v>336587.19999999995</v>
      </c>
      <c r="F22" s="151">
        <v>336587.19999999995</v>
      </c>
      <c r="G22" s="80">
        <f t="shared" si="6"/>
        <v>384231.93999999983</v>
      </c>
    </row>
    <row r="23" spans="1:7" x14ac:dyDescent="0.25">
      <c r="A23" s="84" t="s">
        <v>299</v>
      </c>
      <c r="B23" s="151">
        <v>156999.58999999997</v>
      </c>
      <c r="C23" s="151">
        <f t="shared" si="5"/>
        <v>-7194.2699999999604</v>
      </c>
      <c r="D23" s="151">
        <v>149805.32</v>
      </c>
      <c r="E23" s="151">
        <v>11897.569999999998</v>
      </c>
      <c r="F23" s="151">
        <v>11897.569999999998</v>
      </c>
      <c r="G23" s="80">
        <f t="shared" si="6"/>
        <v>137907.75</v>
      </c>
    </row>
    <row r="24" spans="1:7" x14ac:dyDescent="0.25">
      <c r="A24" s="84" t="s">
        <v>300</v>
      </c>
      <c r="B24" s="151">
        <v>1467641.44</v>
      </c>
      <c r="C24" s="151">
        <f t="shared" si="5"/>
        <v>-41525.969999999972</v>
      </c>
      <c r="D24" s="151">
        <v>1426115.47</v>
      </c>
      <c r="E24" s="151">
        <v>650821.36</v>
      </c>
      <c r="F24" s="151">
        <v>649821.36</v>
      </c>
      <c r="G24" s="80">
        <f t="shared" si="6"/>
        <v>775294.11</v>
      </c>
    </row>
    <row r="25" spans="1:7" x14ac:dyDescent="0.25">
      <c r="A25" s="84" t="s">
        <v>301</v>
      </c>
      <c r="B25" s="151">
        <v>57486.489999999991</v>
      </c>
      <c r="C25" s="151">
        <f t="shared" si="5"/>
        <v>2832.0000000000291</v>
      </c>
      <c r="D25" s="151">
        <v>60318.49000000002</v>
      </c>
      <c r="E25" s="151">
        <v>9027.0300000000134</v>
      </c>
      <c r="F25" s="151">
        <v>9027.0300000000134</v>
      </c>
      <c r="G25" s="80">
        <f t="shared" si="6"/>
        <v>51291.460000000006</v>
      </c>
    </row>
    <row r="26" spans="1:7" x14ac:dyDescent="0.25">
      <c r="A26" s="84" t="s">
        <v>302</v>
      </c>
      <c r="B26" s="151"/>
      <c r="C26" s="151">
        <f t="shared" si="5"/>
        <v>0</v>
      </c>
      <c r="D26" s="151">
        <v>0</v>
      </c>
      <c r="E26" s="151">
        <v>0</v>
      </c>
      <c r="F26" s="151">
        <v>0</v>
      </c>
      <c r="G26" s="80">
        <f t="shared" si="6"/>
        <v>0</v>
      </c>
    </row>
    <row r="27" spans="1:7" x14ac:dyDescent="0.25">
      <c r="A27" s="84" t="s">
        <v>303</v>
      </c>
      <c r="B27" s="151">
        <v>251146.82</v>
      </c>
      <c r="C27" s="151">
        <f t="shared" si="5"/>
        <v>5870.9999999999418</v>
      </c>
      <c r="D27" s="151">
        <v>257017.81999999995</v>
      </c>
      <c r="E27" s="151">
        <v>88150.58</v>
      </c>
      <c r="F27" s="151">
        <v>88150.58</v>
      </c>
      <c r="G27" s="80">
        <f t="shared" si="6"/>
        <v>168867.23999999993</v>
      </c>
    </row>
    <row r="28" spans="1:7" x14ac:dyDescent="0.25">
      <c r="A28" s="83" t="s">
        <v>304</v>
      </c>
      <c r="B28" s="151">
        <f>SUM(B29:B37)</f>
        <v>14995623.649999999</v>
      </c>
      <c r="C28" s="151">
        <f t="shared" ref="C28:G28" si="7">SUM(C29:C37)</f>
        <v>440471.78999999777</v>
      </c>
      <c r="D28" s="151">
        <f t="shared" si="7"/>
        <v>15436095.439999998</v>
      </c>
      <c r="E28" s="151">
        <f t="shared" si="7"/>
        <v>5236719.0299999993</v>
      </c>
      <c r="F28" s="151">
        <f t="shared" si="7"/>
        <v>5236719.74</v>
      </c>
      <c r="G28" s="80">
        <f t="shared" si="7"/>
        <v>10199376.409999996</v>
      </c>
    </row>
    <row r="29" spans="1:7" x14ac:dyDescent="0.25">
      <c r="A29" s="84" t="s">
        <v>305</v>
      </c>
      <c r="B29" s="151">
        <v>1940541.66</v>
      </c>
      <c r="C29" s="151">
        <f t="shared" ref="C29:C37" si="8">D29-B29</f>
        <v>27500</v>
      </c>
      <c r="D29" s="151">
        <v>1968041.66</v>
      </c>
      <c r="E29" s="151">
        <v>769172.55</v>
      </c>
      <c r="F29" s="151">
        <v>769172.55</v>
      </c>
      <c r="G29" s="80">
        <f>D29-E29</f>
        <v>1198869.1099999999</v>
      </c>
    </row>
    <row r="30" spans="1:7" x14ac:dyDescent="0.25">
      <c r="A30" s="84" t="s">
        <v>306</v>
      </c>
      <c r="B30" s="151">
        <v>0</v>
      </c>
      <c r="C30" s="151">
        <f t="shared" si="8"/>
        <v>44700</v>
      </c>
      <c r="D30" s="151">
        <v>44700</v>
      </c>
      <c r="E30" s="151">
        <v>28735.890000000003</v>
      </c>
      <c r="F30" s="151">
        <v>28735.890000000003</v>
      </c>
      <c r="G30" s="80">
        <f t="shared" ref="G30:G37" si="9">D30-E30</f>
        <v>15964.109999999997</v>
      </c>
    </row>
    <row r="31" spans="1:7" x14ac:dyDescent="0.25">
      <c r="A31" s="84" t="s">
        <v>307</v>
      </c>
      <c r="B31" s="151">
        <v>3965000</v>
      </c>
      <c r="C31" s="151">
        <f t="shared" si="8"/>
        <v>449527.81999999937</v>
      </c>
      <c r="D31" s="151">
        <v>4414527.8199999994</v>
      </c>
      <c r="E31" s="151">
        <v>1790540.25</v>
      </c>
      <c r="F31" s="151">
        <v>1790540.25</v>
      </c>
      <c r="G31" s="80">
        <f t="shared" si="9"/>
        <v>2623987.5699999994</v>
      </c>
    </row>
    <row r="32" spans="1:7" x14ac:dyDescent="0.25">
      <c r="A32" s="84" t="s">
        <v>308</v>
      </c>
      <c r="B32" s="151">
        <v>433602.5</v>
      </c>
      <c r="C32" s="151">
        <f t="shared" si="8"/>
        <v>-159162.12999999995</v>
      </c>
      <c r="D32" s="151">
        <v>274440.37000000005</v>
      </c>
      <c r="E32" s="151">
        <v>-69750.22</v>
      </c>
      <c r="F32" s="151">
        <v>-69750.22</v>
      </c>
      <c r="G32" s="80">
        <f t="shared" si="9"/>
        <v>344190.59000000008</v>
      </c>
    </row>
    <row r="33" spans="1:7" x14ac:dyDescent="0.25">
      <c r="A33" s="84" t="s">
        <v>309</v>
      </c>
      <c r="B33" s="151">
        <v>3173921.58</v>
      </c>
      <c r="C33" s="151">
        <f t="shared" si="8"/>
        <v>-8831.7800000011921</v>
      </c>
      <c r="D33" s="151">
        <v>3165089.7999999989</v>
      </c>
      <c r="E33" s="151">
        <v>1213273.9699999997</v>
      </c>
      <c r="F33" s="151">
        <v>1213273.9699999997</v>
      </c>
      <c r="G33" s="80">
        <f t="shared" si="9"/>
        <v>1951815.8299999991</v>
      </c>
    </row>
    <row r="34" spans="1:7" x14ac:dyDescent="0.25">
      <c r="A34" s="84" t="s">
        <v>310</v>
      </c>
      <c r="B34" s="151">
        <v>366360.4</v>
      </c>
      <c r="C34" s="151">
        <f t="shared" si="8"/>
        <v>-3235.0100000001839</v>
      </c>
      <c r="D34" s="151">
        <v>363125.38999999984</v>
      </c>
      <c r="E34" s="151">
        <v>90196.3</v>
      </c>
      <c r="F34" s="151">
        <v>90196.3</v>
      </c>
      <c r="G34" s="80">
        <f t="shared" si="9"/>
        <v>272929.08999999985</v>
      </c>
    </row>
    <row r="35" spans="1:7" x14ac:dyDescent="0.25">
      <c r="A35" s="84" t="s">
        <v>311</v>
      </c>
      <c r="B35" s="151">
        <v>291000.03999999998</v>
      </c>
      <c r="C35" s="151">
        <f t="shared" si="8"/>
        <v>3930.0000000000582</v>
      </c>
      <c r="D35" s="151">
        <v>294930.04000000004</v>
      </c>
      <c r="E35" s="151">
        <v>109871</v>
      </c>
      <c r="F35" s="151">
        <v>109871</v>
      </c>
      <c r="G35" s="80">
        <f t="shared" si="9"/>
        <v>185059.04000000004</v>
      </c>
    </row>
    <row r="36" spans="1:7" x14ac:dyDescent="0.25">
      <c r="A36" s="84" t="s">
        <v>312</v>
      </c>
      <c r="B36" s="151">
        <v>3202000.01</v>
      </c>
      <c r="C36" s="151">
        <f t="shared" si="8"/>
        <v>-14391.000000000466</v>
      </c>
      <c r="D36" s="151">
        <v>3187609.0099999993</v>
      </c>
      <c r="E36" s="151">
        <v>572405.35000000009</v>
      </c>
      <c r="F36" s="151">
        <v>572405.35000000009</v>
      </c>
      <c r="G36" s="80">
        <f t="shared" si="9"/>
        <v>2615203.6599999992</v>
      </c>
    </row>
    <row r="37" spans="1:7" x14ac:dyDescent="0.25">
      <c r="A37" s="84" t="s">
        <v>313</v>
      </c>
      <c r="B37" s="151">
        <v>1623197.46</v>
      </c>
      <c r="C37" s="151">
        <f t="shared" si="8"/>
        <v>100433.89000000013</v>
      </c>
      <c r="D37" s="151">
        <v>1723631.35</v>
      </c>
      <c r="E37" s="151">
        <v>732273.94</v>
      </c>
      <c r="F37" s="151">
        <v>732274.65</v>
      </c>
      <c r="G37" s="80">
        <f t="shared" si="9"/>
        <v>991357.41000000015</v>
      </c>
    </row>
    <row r="38" spans="1:7" x14ac:dyDescent="0.25">
      <c r="A38" s="83" t="s">
        <v>314</v>
      </c>
      <c r="B38" s="151">
        <f>SUM(B39:B47)</f>
        <v>4200000</v>
      </c>
      <c r="C38" s="151">
        <f t="shared" ref="C38:G38" si="10">SUM(C39:C47)</f>
        <v>118474.84999999963</v>
      </c>
      <c r="D38" s="151">
        <f t="shared" si="10"/>
        <v>4318474.8499999996</v>
      </c>
      <c r="E38" s="151">
        <f t="shared" si="10"/>
        <v>1573185.0999999999</v>
      </c>
      <c r="F38" s="151">
        <f t="shared" si="10"/>
        <v>1566512.0899999996</v>
      </c>
      <c r="G38" s="80">
        <f t="shared" si="10"/>
        <v>2745289.75</v>
      </c>
    </row>
    <row r="39" spans="1:7" x14ac:dyDescent="0.25">
      <c r="A39" s="84" t="s">
        <v>315</v>
      </c>
      <c r="B39" s="151">
        <v>0</v>
      </c>
      <c r="C39" s="151">
        <v>0</v>
      </c>
      <c r="D39" s="151">
        <v>0</v>
      </c>
      <c r="E39" s="151">
        <v>0</v>
      </c>
      <c r="F39" s="151">
        <v>0</v>
      </c>
      <c r="G39" s="80">
        <f>D39-E39</f>
        <v>0</v>
      </c>
    </row>
    <row r="40" spans="1:7" x14ac:dyDescent="0.25">
      <c r="A40" s="84" t="s">
        <v>316</v>
      </c>
      <c r="B40" s="151">
        <v>0</v>
      </c>
      <c r="C40" s="151">
        <v>0</v>
      </c>
      <c r="D40" s="151">
        <v>0</v>
      </c>
      <c r="E40" s="151">
        <v>0</v>
      </c>
      <c r="F40" s="151">
        <v>0</v>
      </c>
      <c r="G40" s="80">
        <f t="shared" ref="G40:G47" si="11">D40-E40</f>
        <v>0</v>
      </c>
    </row>
    <row r="41" spans="1:7" x14ac:dyDescent="0.25">
      <c r="A41" s="84" t="s">
        <v>317</v>
      </c>
      <c r="B41" s="151">
        <v>0</v>
      </c>
      <c r="C41" s="151">
        <v>0</v>
      </c>
      <c r="D41" s="151">
        <v>0</v>
      </c>
      <c r="E41" s="151">
        <v>0</v>
      </c>
      <c r="F41" s="151">
        <v>0</v>
      </c>
      <c r="G41" s="80">
        <f t="shared" si="11"/>
        <v>0</v>
      </c>
    </row>
    <row r="42" spans="1:7" x14ac:dyDescent="0.25">
      <c r="A42" s="84" t="s">
        <v>318</v>
      </c>
      <c r="B42" s="151">
        <v>4200000</v>
      </c>
      <c r="C42" s="151">
        <f>D42-B42</f>
        <v>118474.84999999963</v>
      </c>
      <c r="D42" s="151">
        <v>4318474.8499999996</v>
      </c>
      <c r="E42" s="151">
        <v>1573185.0999999999</v>
      </c>
      <c r="F42" s="151">
        <v>1566512.0899999996</v>
      </c>
      <c r="G42" s="80">
        <f t="shared" si="11"/>
        <v>2745289.75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11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11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11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11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11"/>
        <v>0</v>
      </c>
    </row>
    <row r="48" spans="1:7" x14ac:dyDescent="0.25">
      <c r="A48" s="83" t="s">
        <v>324</v>
      </c>
      <c r="B48" s="151">
        <f>SUM(B49:B57)</f>
        <v>318000</v>
      </c>
      <c r="C48" s="151">
        <f t="shared" ref="C48:G48" si="12">SUM(C49:C57)</f>
        <v>-5315.7000000000698</v>
      </c>
      <c r="D48" s="151">
        <f t="shared" si="12"/>
        <v>312684.29999999993</v>
      </c>
      <c r="E48" s="151">
        <f t="shared" si="12"/>
        <v>25660</v>
      </c>
      <c r="F48" s="151">
        <f t="shared" si="12"/>
        <v>25660</v>
      </c>
      <c r="G48" s="80">
        <f t="shared" si="12"/>
        <v>287024.29999999993</v>
      </c>
    </row>
    <row r="49" spans="1:7" x14ac:dyDescent="0.25">
      <c r="A49" s="84" t="s">
        <v>325</v>
      </c>
      <c r="B49" s="151">
        <v>218000</v>
      </c>
      <c r="C49" s="151">
        <f t="shared" ref="C49:C57" si="13">D49-B49</f>
        <v>7474.1399999998976</v>
      </c>
      <c r="D49" s="151">
        <v>225474.1399999999</v>
      </c>
      <c r="E49" s="151">
        <v>25660</v>
      </c>
      <c r="F49" s="151">
        <v>25660</v>
      </c>
      <c r="G49" s="80">
        <f>D49-E49</f>
        <v>199814.1399999999</v>
      </c>
    </row>
    <row r="50" spans="1:7" x14ac:dyDescent="0.25">
      <c r="A50" s="84" t="s">
        <v>326</v>
      </c>
      <c r="B50" s="151">
        <v>0</v>
      </c>
      <c r="C50" s="151">
        <f t="shared" si="13"/>
        <v>0</v>
      </c>
      <c r="D50" s="151">
        <v>0</v>
      </c>
      <c r="E50" s="151">
        <v>0</v>
      </c>
      <c r="F50" s="151">
        <v>0</v>
      </c>
      <c r="G50" s="80">
        <f t="shared" ref="G50:G57" si="14">D50-E50</f>
        <v>0</v>
      </c>
    </row>
    <row r="51" spans="1:7" x14ac:dyDescent="0.25">
      <c r="A51" s="84" t="s">
        <v>327</v>
      </c>
      <c r="B51" s="151">
        <v>40000</v>
      </c>
      <c r="C51" s="151">
        <f t="shared" si="13"/>
        <v>5000</v>
      </c>
      <c r="D51" s="151">
        <v>45000</v>
      </c>
      <c r="E51" s="151">
        <v>0</v>
      </c>
      <c r="F51" s="151">
        <v>0</v>
      </c>
      <c r="G51" s="80">
        <f t="shared" si="14"/>
        <v>45000</v>
      </c>
    </row>
    <row r="52" spans="1:7" x14ac:dyDescent="0.25">
      <c r="A52" s="84" t="s">
        <v>328</v>
      </c>
      <c r="B52" s="151">
        <v>0</v>
      </c>
      <c r="C52" s="151">
        <f t="shared" si="13"/>
        <v>0</v>
      </c>
      <c r="D52" s="151">
        <v>0</v>
      </c>
      <c r="E52" s="151">
        <v>0</v>
      </c>
      <c r="F52" s="151">
        <v>0</v>
      </c>
      <c r="G52" s="80">
        <f t="shared" si="14"/>
        <v>0</v>
      </c>
    </row>
    <row r="53" spans="1:7" x14ac:dyDescent="0.25">
      <c r="A53" s="84" t="s">
        <v>329</v>
      </c>
      <c r="B53" s="151">
        <v>0</v>
      </c>
      <c r="C53" s="151">
        <f t="shared" si="13"/>
        <v>0</v>
      </c>
      <c r="D53" s="151">
        <v>0</v>
      </c>
      <c r="E53" s="151">
        <v>0</v>
      </c>
      <c r="F53" s="151">
        <v>0</v>
      </c>
      <c r="G53" s="80">
        <f t="shared" si="14"/>
        <v>0</v>
      </c>
    </row>
    <row r="54" spans="1:7" x14ac:dyDescent="0.25">
      <c r="A54" s="84" t="s">
        <v>330</v>
      </c>
      <c r="B54" s="151">
        <v>40000</v>
      </c>
      <c r="C54" s="151">
        <f t="shared" si="13"/>
        <v>-17789.839999999967</v>
      </c>
      <c r="D54" s="151">
        <v>22210.160000000033</v>
      </c>
      <c r="E54" s="151">
        <v>0</v>
      </c>
      <c r="F54" s="151">
        <v>0</v>
      </c>
      <c r="G54" s="80">
        <f t="shared" si="14"/>
        <v>22210.160000000033</v>
      </c>
    </row>
    <row r="55" spans="1:7" x14ac:dyDescent="0.25">
      <c r="A55" s="84" t="s">
        <v>331</v>
      </c>
      <c r="B55" s="151">
        <v>0</v>
      </c>
      <c r="C55" s="151">
        <f t="shared" si="13"/>
        <v>0</v>
      </c>
      <c r="D55" s="151">
        <v>0</v>
      </c>
      <c r="E55" s="151">
        <v>0</v>
      </c>
      <c r="F55" s="151">
        <v>0</v>
      </c>
      <c r="G55" s="80">
        <f t="shared" si="14"/>
        <v>0</v>
      </c>
    </row>
    <row r="56" spans="1:7" x14ac:dyDescent="0.25">
      <c r="A56" s="84" t="s">
        <v>332</v>
      </c>
      <c r="B56" s="151">
        <v>0</v>
      </c>
      <c r="C56" s="151">
        <f t="shared" si="13"/>
        <v>0</v>
      </c>
      <c r="D56" s="151">
        <v>0</v>
      </c>
      <c r="E56" s="151">
        <v>0</v>
      </c>
      <c r="F56" s="151">
        <v>0</v>
      </c>
      <c r="G56" s="80">
        <f t="shared" si="14"/>
        <v>0</v>
      </c>
    </row>
    <row r="57" spans="1:7" x14ac:dyDescent="0.25">
      <c r="A57" s="84" t="s">
        <v>333</v>
      </c>
      <c r="B57" s="151">
        <v>20000</v>
      </c>
      <c r="C57" s="151">
        <f t="shared" si="13"/>
        <v>0</v>
      </c>
      <c r="D57" s="151">
        <v>20000</v>
      </c>
      <c r="E57" s="151">
        <v>0</v>
      </c>
      <c r="F57" s="151">
        <v>0</v>
      </c>
      <c r="G57" s="80">
        <f t="shared" si="14"/>
        <v>20000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5">SUM(C59:C61)</f>
        <v>1194563.7999999998</v>
      </c>
      <c r="D58" s="80">
        <f t="shared" si="15"/>
        <v>1194563.7999999998</v>
      </c>
      <c r="E58" s="80">
        <f t="shared" si="15"/>
        <v>604563.79999999981</v>
      </c>
      <c r="F58" s="80">
        <f t="shared" si="15"/>
        <v>604563.79999999981</v>
      </c>
      <c r="G58" s="80">
        <f t="shared" si="15"/>
        <v>590000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f>1732396.45-537832.65</f>
        <v>1194563.7999999998</v>
      </c>
      <c r="D60" s="80">
        <v>1194563.7999999998</v>
      </c>
      <c r="E60" s="80">
        <v>604563.79999999981</v>
      </c>
      <c r="F60" s="80">
        <v>604563.79999999981</v>
      </c>
      <c r="G60" s="80">
        <f t="shared" ref="G60:G61" si="16">D60-E60</f>
        <v>590000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6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7">SUM(C63:C67,C69:C70)</f>
        <v>0</v>
      </c>
      <c r="D62" s="80">
        <f t="shared" si="17"/>
        <v>0</v>
      </c>
      <c r="E62" s="80">
        <f t="shared" si="17"/>
        <v>0</v>
      </c>
      <c r="F62" s="80">
        <f t="shared" si="17"/>
        <v>0</v>
      </c>
      <c r="G62" s="80">
        <f t="shared" si="17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8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8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8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8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8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8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8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9">SUM(C72:C74)</f>
        <v>0</v>
      </c>
      <c r="D71" s="80">
        <f t="shared" si="19"/>
        <v>0</v>
      </c>
      <c r="E71" s="80">
        <f t="shared" si="19"/>
        <v>0</v>
      </c>
      <c r="F71" s="80">
        <f t="shared" si="19"/>
        <v>0</v>
      </c>
      <c r="G71" s="80">
        <f t="shared" si="19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20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20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1">SUM(C76:C82)</f>
        <v>0</v>
      </c>
      <c r="D75" s="80">
        <f t="shared" si="21"/>
        <v>0</v>
      </c>
      <c r="E75" s="80">
        <f t="shared" si="21"/>
        <v>0</v>
      </c>
      <c r="F75" s="80">
        <f t="shared" si="21"/>
        <v>0</v>
      </c>
      <c r="G75" s="80">
        <f t="shared" si="21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22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22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22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22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22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22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153">
        <f>SUM(C85,C93,C103,C113,C123,C133,C137,C146,C150)</f>
        <v>6605508.0599999996</v>
      </c>
      <c r="D84" s="153">
        <f>SUM(D85,D93,D103,D113,D123,D133,D137,D146,D150)</f>
        <v>6605508.0599999996</v>
      </c>
      <c r="E84" s="153">
        <f>SUM(E85,E93,E103,E113,E123,E133,E137,E146,E150)</f>
        <v>5540364.2400000002</v>
      </c>
      <c r="F84" s="153">
        <f>SUM(F85,F93,F103,F113,F123,F133,F137,F146,F150)</f>
        <v>5540364.2400000002</v>
      </c>
      <c r="G84" s="79">
        <f t="shared" ref="G84" si="23">SUM(G85,G93,G103,G113,G123,G133,G137,G146,G150)</f>
        <v>1065143.82</v>
      </c>
    </row>
    <row r="85" spans="1:7" x14ac:dyDescent="0.25">
      <c r="A85" s="83" t="s">
        <v>286</v>
      </c>
      <c r="B85" s="80">
        <f>SUM(B86:B92)</f>
        <v>0</v>
      </c>
      <c r="C85" s="151">
        <f t="shared" ref="C85:G85" si="24">SUM(C86:C92)</f>
        <v>220224.94</v>
      </c>
      <c r="D85" s="151">
        <f t="shared" si="24"/>
        <v>220224.94</v>
      </c>
      <c r="E85" s="151">
        <f t="shared" si="24"/>
        <v>220224.94</v>
      </c>
      <c r="F85" s="151">
        <f t="shared" si="24"/>
        <v>220224.94</v>
      </c>
      <c r="G85" s="80">
        <f t="shared" si="24"/>
        <v>0</v>
      </c>
    </row>
    <row r="86" spans="1:7" x14ac:dyDescent="0.25">
      <c r="A86" s="84" t="s">
        <v>287</v>
      </c>
      <c r="B86" s="80">
        <v>0</v>
      </c>
      <c r="C86" s="151">
        <v>592.30999999999995</v>
      </c>
      <c r="D86" s="151">
        <v>592.30999999999995</v>
      </c>
      <c r="E86" s="151">
        <v>592.30999999999995</v>
      </c>
      <c r="F86" s="151">
        <v>592.30999999999995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151">
        <v>0</v>
      </c>
      <c r="D87" s="151">
        <v>0</v>
      </c>
      <c r="E87" s="151">
        <v>0</v>
      </c>
      <c r="F87" s="151">
        <v>0</v>
      </c>
      <c r="G87" s="80">
        <f t="shared" ref="G87:G92" si="25">D87-E87</f>
        <v>0</v>
      </c>
    </row>
    <row r="88" spans="1:7" x14ac:dyDescent="0.25">
      <c r="A88" s="84" t="s">
        <v>289</v>
      </c>
      <c r="B88" s="80">
        <v>0</v>
      </c>
      <c r="C88" s="151">
        <v>5934.84</v>
      </c>
      <c r="D88" s="151">
        <v>5934.84</v>
      </c>
      <c r="E88" s="151">
        <v>5934.84</v>
      </c>
      <c r="F88" s="151">
        <v>5934.84</v>
      </c>
      <c r="G88" s="80">
        <f t="shared" si="25"/>
        <v>0</v>
      </c>
    </row>
    <row r="89" spans="1:7" x14ac:dyDescent="0.25">
      <c r="A89" s="84" t="s">
        <v>290</v>
      </c>
      <c r="B89" s="80">
        <v>0</v>
      </c>
      <c r="C89" s="151">
        <v>0</v>
      </c>
      <c r="D89" s="151">
        <v>0</v>
      </c>
      <c r="E89" s="151">
        <v>0</v>
      </c>
      <c r="F89" s="151">
        <v>0</v>
      </c>
      <c r="G89" s="80">
        <f t="shared" si="25"/>
        <v>0</v>
      </c>
    </row>
    <row r="90" spans="1:7" x14ac:dyDescent="0.25">
      <c r="A90" s="84" t="s">
        <v>291</v>
      </c>
      <c r="B90" s="80">
        <v>0</v>
      </c>
      <c r="C90" s="151">
        <v>213697.79</v>
      </c>
      <c r="D90" s="151">
        <v>213697.79</v>
      </c>
      <c r="E90" s="151">
        <v>213697.79</v>
      </c>
      <c r="F90" s="151">
        <v>213697.79</v>
      </c>
      <c r="G90" s="80">
        <f t="shared" si="25"/>
        <v>0</v>
      </c>
    </row>
    <row r="91" spans="1:7" x14ac:dyDescent="0.25">
      <c r="A91" s="84" t="s">
        <v>292</v>
      </c>
      <c r="B91" s="80">
        <v>0</v>
      </c>
      <c r="C91" s="151">
        <v>0</v>
      </c>
      <c r="D91" s="151">
        <v>0</v>
      </c>
      <c r="E91" s="151">
        <v>0</v>
      </c>
      <c r="F91" s="151">
        <v>0</v>
      </c>
      <c r="G91" s="80">
        <f t="shared" si="25"/>
        <v>0</v>
      </c>
    </row>
    <row r="92" spans="1:7" x14ac:dyDescent="0.25">
      <c r="A92" s="84" t="s">
        <v>293</v>
      </c>
      <c r="B92" s="80">
        <v>0</v>
      </c>
      <c r="C92" s="151">
        <v>0</v>
      </c>
      <c r="D92" s="151">
        <v>0</v>
      </c>
      <c r="E92" s="151">
        <v>0</v>
      </c>
      <c r="F92" s="151">
        <v>0</v>
      </c>
      <c r="G92" s="80">
        <f t="shared" si="25"/>
        <v>0</v>
      </c>
    </row>
    <row r="93" spans="1:7" x14ac:dyDescent="0.25">
      <c r="A93" s="83" t="s">
        <v>294</v>
      </c>
      <c r="B93" s="80">
        <f>SUM(B94:B102)</f>
        <v>0</v>
      </c>
      <c r="C93" s="151">
        <f t="shared" ref="C93:G93" si="26">SUM(C94:C102)</f>
        <v>564131.85</v>
      </c>
      <c r="D93" s="151">
        <f t="shared" si="26"/>
        <v>564131.85</v>
      </c>
      <c r="E93" s="151">
        <f t="shared" si="26"/>
        <v>537755.87</v>
      </c>
      <c r="F93" s="151">
        <f t="shared" si="26"/>
        <v>537755.87</v>
      </c>
      <c r="G93" s="80">
        <f t="shared" si="26"/>
        <v>26375.979999999996</v>
      </c>
    </row>
    <row r="94" spans="1:7" x14ac:dyDescent="0.25">
      <c r="A94" s="84" t="s">
        <v>295</v>
      </c>
      <c r="B94" s="80">
        <v>0</v>
      </c>
      <c r="C94" s="151">
        <v>294305.57</v>
      </c>
      <c r="D94" s="151">
        <v>294305.57</v>
      </c>
      <c r="E94" s="151">
        <v>294305.57</v>
      </c>
      <c r="F94" s="151">
        <v>294305.57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151">
        <v>17033.11</v>
      </c>
      <c r="D95" s="151">
        <v>17033.11</v>
      </c>
      <c r="E95" s="151">
        <v>17033.11</v>
      </c>
      <c r="F95" s="151">
        <v>17033.11</v>
      </c>
      <c r="G95" s="80">
        <f t="shared" ref="G95:G102" si="27">D95-E95</f>
        <v>0</v>
      </c>
    </row>
    <row r="96" spans="1:7" x14ac:dyDescent="0.25">
      <c r="A96" s="84" t="s">
        <v>297</v>
      </c>
      <c r="B96" s="80">
        <v>0</v>
      </c>
      <c r="C96" s="151">
        <v>0</v>
      </c>
      <c r="D96" s="151">
        <v>0</v>
      </c>
      <c r="E96" s="151">
        <v>0</v>
      </c>
      <c r="F96" s="151">
        <v>0</v>
      </c>
      <c r="G96" s="80">
        <f t="shared" si="27"/>
        <v>0</v>
      </c>
    </row>
    <row r="97" spans="1:7" x14ac:dyDescent="0.25">
      <c r="A97" s="84" t="s">
        <v>298</v>
      </c>
      <c r="B97" s="80">
        <v>0</v>
      </c>
      <c r="C97" s="151">
        <v>99253.65</v>
      </c>
      <c r="D97" s="151">
        <v>99253.65</v>
      </c>
      <c r="E97" s="151">
        <v>99253.65</v>
      </c>
      <c r="F97" s="151">
        <v>99253.65</v>
      </c>
      <c r="G97" s="80">
        <f t="shared" si="27"/>
        <v>0</v>
      </c>
    </row>
    <row r="98" spans="1:7" x14ac:dyDescent="0.25">
      <c r="A98" s="42" t="s">
        <v>299</v>
      </c>
      <c r="B98" s="80">
        <v>0</v>
      </c>
      <c r="C98" s="151">
        <v>15829.99</v>
      </c>
      <c r="D98" s="151">
        <v>15829.99</v>
      </c>
      <c r="E98" s="151">
        <v>15603.24</v>
      </c>
      <c r="F98" s="151">
        <v>15603.24</v>
      </c>
      <c r="G98" s="80">
        <f t="shared" si="27"/>
        <v>226.75</v>
      </c>
    </row>
    <row r="99" spans="1:7" x14ac:dyDescent="0.25">
      <c r="A99" s="84" t="s">
        <v>300</v>
      </c>
      <c r="B99" s="80">
        <v>0</v>
      </c>
      <c r="C99" s="80">
        <v>12218.7</v>
      </c>
      <c r="D99" s="80">
        <v>12218.7</v>
      </c>
      <c r="E99" s="80">
        <v>0</v>
      </c>
      <c r="F99" s="80">
        <v>0</v>
      </c>
      <c r="G99" s="80">
        <f t="shared" si="27"/>
        <v>12218.7</v>
      </c>
    </row>
    <row r="100" spans="1:7" x14ac:dyDescent="0.25">
      <c r="A100" s="84" t="s">
        <v>301</v>
      </c>
      <c r="B100" s="80">
        <v>0</v>
      </c>
      <c r="C100" s="80">
        <v>107615</v>
      </c>
      <c r="D100" s="80">
        <v>107615</v>
      </c>
      <c r="E100" s="80">
        <v>107353.99</v>
      </c>
      <c r="F100" s="80">
        <v>107353.99</v>
      </c>
      <c r="G100" s="80">
        <f t="shared" si="27"/>
        <v>261.00999999999476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7"/>
        <v>0</v>
      </c>
    </row>
    <row r="102" spans="1:7" x14ac:dyDescent="0.25">
      <c r="A102" s="84" t="s">
        <v>303</v>
      </c>
      <c r="B102" s="80">
        <v>0</v>
      </c>
      <c r="C102" s="80">
        <v>17875.830000000002</v>
      </c>
      <c r="D102" s="80">
        <v>17875.830000000002</v>
      </c>
      <c r="E102" s="80">
        <v>4206.3100000000004</v>
      </c>
      <c r="F102" s="80">
        <v>4206.3100000000004</v>
      </c>
      <c r="G102" s="80">
        <f t="shared" si="27"/>
        <v>13669.52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813905.44</v>
      </c>
      <c r="D103" s="80">
        <f>SUM(D104:D112)</f>
        <v>813905.44</v>
      </c>
      <c r="E103" s="80">
        <f t="shared" ref="E103:G103" si="28">SUM(E104:E112)</f>
        <v>761776.46</v>
      </c>
      <c r="F103" s="80">
        <f t="shared" si="28"/>
        <v>761776.46</v>
      </c>
      <c r="G103" s="80">
        <f t="shared" si="28"/>
        <v>52128.979999999981</v>
      </c>
    </row>
    <row r="104" spans="1:7" x14ac:dyDescent="0.25">
      <c r="A104" s="84" t="s">
        <v>305</v>
      </c>
      <c r="B104" s="80">
        <v>0</v>
      </c>
      <c r="C104" s="80">
        <v>22718.5</v>
      </c>
      <c r="D104" s="80">
        <v>22718.5</v>
      </c>
      <c r="E104" s="80">
        <v>22718.5</v>
      </c>
      <c r="F104" s="80">
        <v>22718.5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9">D105-E105</f>
        <v>0</v>
      </c>
    </row>
    <row r="106" spans="1:7" x14ac:dyDescent="0.25">
      <c r="A106" s="84" t="s">
        <v>307</v>
      </c>
      <c r="B106" s="80">
        <v>0</v>
      </c>
      <c r="C106" s="154">
        <v>166139.42000000001</v>
      </c>
      <c r="D106" s="154">
        <v>166139.42000000001</v>
      </c>
      <c r="E106" s="154">
        <v>166139.42000000001</v>
      </c>
      <c r="F106" s="154">
        <v>166139.42000000001</v>
      </c>
      <c r="G106" s="80">
        <f t="shared" si="29"/>
        <v>0</v>
      </c>
    </row>
    <row r="107" spans="1:7" x14ac:dyDescent="0.25">
      <c r="A107" s="84" t="s">
        <v>308</v>
      </c>
      <c r="B107" s="80">
        <v>0</v>
      </c>
      <c r="C107" s="154">
        <v>200828.79999999999</v>
      </c>
      <c r="D107" s="154">
        <v>200828.79999999999</v>
      </c>
      <c r="E107" s="154">
        <v>200181.57</v>
      </c>
      <c r="F107" s="154">
        <v>200181.57</v>
      </c>
      <c r="G107" s="80">
        <f t="shared" si="29"/>
        <v>647.22999999998137</v>
      </c>
    </row>
    <row r="108" spans="1:7" x14ac:dyDescent="0.25">
      <c r="A108" s="84" t="s">
        <v>309</v>
      </c>
      <c r="B108" s="80">
        <v>0</v>
      </c>
      <c r="C108" s="80">
        <v>424218.72</v>
      </c>
      <c r="D108" s="80">
        <v>424218.72</v>
      </c>
      <c r="E108" s="80">
        <v>372736.97</v>
      </c>
      <c r="F108" s="80">
        <v>372736.97</v>
      </c>
      <c r="G108" s="80">
        <f t="shared" si="29"/>
        <v>51481.75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9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9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9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9"/>
        <v>0</v>
      </c>
    </row>
    <row r="113" spans="1:7" x14ac:dyDescent="0.25">
      <c r="A113" s="83" t="s">
        <v>314</v>
      </c>
      <c r="B113" s="80">
        <f>SUM(B114:B122)</f>
        <v>0</v>
      </c>
      <c r="C113" s="151">
        <f t="shared" ref="C113:G113" si="30">SUM(C114:C122)</f>
        <v>1689092.1</v>
      </c>
      <c r="D113" s="151">
        <f t="shared" si="30"/>
        <v>1689092.1</v>
      </c>
      <c r="E113" s="151">
        <f t="shared" si="30"/>
        <v>709931.24</v>
      </c>
      <c r="F113" s="151">
        <f t="shared" si="30"/>
        <v>709931.24</v>
      </c>
      <c r="G113" s="80">
        <f t="shared" si="30"/>
        <v>979160.8600000001</v>
      </c>
    </row>
    <row r="114" spans="1:7" x14ac:dyDescent="0.25">
      <c r="A114" s="84" t="s">
        <v>315</v>
      </c>
      <c r="B114" s="80">
        <v>0</v>
      </c>
      <c r="C114" s="151">
        <v>0</v>
      </c>
      <c r="D114" s="151">
        <v>0</v>
      </c>
      <c r="E114" s="151">
        <v>0</v>
      </c>
      <c r="F114" s="151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151">
        <v>0</v>
      </c>
      <c r="D115" s="151">
        <v>0</v>
      </c>
      <c r="E115" s="151">
        <v>0</v>
      </c>
      <c r="F115" s="151">
        <v>0</v>
      </c>
      <c r="G115" s="80">
        <f t="shared" ref="G115:G122" si="31">D115-E115</f>
        <v>0</v>
      </c>
    </row>
    <row r="116" spans="1:7" x14ac:dyDescent="0.25">
      <c r="A116" s="84" t="s">
        <v>317</v>
      </c>
      <c r="B116" s="80">
        <v>0</v>
      </c>
      <c r="C116" s="151">
        <v>0</v>
      </c>
      <c r="D116" s="151">
        <v>0</v>
      </c>
      <c r="E116" s="151">
        <v>0</v>
      </c>
      <c r="F116" s="151">
        <v>0</v>
      </c>
      <c r="G116" s="80">
        <f t="shared" si="31"/>
        <v>0</v>
      </c>
    </row>
    <row r="117" spans="1:7" x14ac:dyDescent="0.25">
      <c r="A117" s="84" t="s">
        <v>318</v>
      </c>
      <c r="B117" s="80">
        <v>0</v>
      </c>
      <c r="C117" s="151">
        <v>1689092.1</v>
      </c>
      <c r="D117" s="151">
        <v>1689092.1</v>
      </c>
      <c r="E117" s="151">
        <v>709931.24</v>
      </c>
      <c r="F117" s="151">
        <v>709931.24</v>
      </c>
      <c r="G117" s="80">
        <f t="shared" si="31"/>
        <v>979160.8600000001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31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31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31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31"/>
        <v>0</v>
      </c>
    </row>
    <row r="122" spans="1:7" x14ac:dyDescent="0.25">
      <c r="A122" s="84" t="s">
        <v>323</v>
      </c>
      <c r="B122" s="80">
        <v>0</v>
      </c>
      <c r="C122" s="151">
        <v>0</v>
      </c>
      <c r="D122" s="151">
        <v>0</v>
      </c>
      <c r="E122" s="151">
        <v>0</v>
      </c>
      <c r="F122" s="151">
        <v>0</v>
      </c>
      <c r="G122" s="80">
        <f t="shared" si="31"/>
        <v>0</v>
      </c>
    </row>
    <row r="123" spans="1:7" x14ac:dyDescent="0.25">
      <c r="A123" s="83" t="s">
        <v>324</v>
      </c>
      <c r="B123" s="80">
        <f>SUM(B124:B132)</f>
        <v>0</v>
      </c>
      <c r="C123" s="151">
        <f t="shared" ref="C123:G123" si="32">SUM(C124:C132)</f>
        <v>1421907.1</v>
      </c>
      <c r="D123" s="151">
        <f t="shared" si="32"/>
        <v>1421907.1</v>
      </c>
      <c r="E123" s="151">
        <f t="shared" si="32"/>
        <v>1414430.31</v>
      </c>
      <c r="F123" s="151">
        <f t="shared" si="32"/>
        <v>1414430.31</v>
      </c>
      <c r="G123" s="80">
        <f t="shared" si="32"/>
        <v>7476.7900000000282</v>
      </c>
    </row>
    <row r="124" spans="1:7" x14ac:dyDescent="0.25">
      <c r="A124" s="84" t="s">
        <v>325</v>
      </c>
      <c r="B124" s="80">
        <v>0</v>
      </c>
      <c r="C124" s="151">
        <v>689172.18</v>
      </c>
      <c r="D124" s="151">
        <v>689172.18</v>
      </c>
      <c r="E124" s="151">
        <v>688175.41</v>
      </c>
      <c r="F124" s="151">
        <v>688175.41</v>
      </c>
      <c r="G124" s="80">
        <f>D124-E124</f>
        <v>996.77000000001863</v>
      </c>
    </row>
    <row r="125" spans="1:7" x14ac:dyDescent="0.25">
      <c r="A125" s="84" t="s">
        <v>326</v>
      </c>
      <c r="B125" s="80">
        <v>0</v>
      </c>
      <c r="C125" s="151">
        <v>0</v>
      </c>
      <c r="D125" s="151">
        <v>0</v>
      </c>
      <c r="E125" s="151">
        <v>0</v>
      </c>
      <c r="F125" s="151">
        <v>0</v>
      </c>
      <c r="G125" s="80">
        <f t="shared" ref="G125:G135" si="33">D125-E125</f>
        <v>0</v>
      </c>
    </row>
    <row r="126" spans="1:7" x14ac:dyDescent="0.25">
      <c r="A126" s="84" t="s">
        <v>327</v>
      </c>
      <c r="B126" s="80">
        <v>0</v>
      </c>
      <c r="C126" s="151">
        <v>5720</v>
      </c>
      <c r="D126" s="151">
        <v>5720</v>
      </c>
      <c r="E126" s="151">
        <v>5711.99</v>
      </c>
      <c r="F126" s="151">
        <v>5711.99</v>
      </c>
      <c r="G126" s="80">
        <f t="shared" si="33"/>
        <v>8.0100000000002183</v>
      </c>
    </row>
    <row r="127" spans="1:7" x14ac:dyDescent="0.25">
      <c r="A127" s="84" t="s">
        <v>328</v>
      </c>
      <c r="B127" s="80">
        <v>0</v>
      </c>
      <c r="C127" s="151">
        <v>235000</v>
      </c>
      <c r="D127" s="151">
        <v>235000</v>
      </c>
      <c r="E127" s="151">
        <v>235000</v>
      </c>
      <c r="F127" s="151">
        <v>235000</v>
      </c>
      <c r="G127" s="80">
        <f t="shared" si="33"/>
        <v>0</v>
      </c>
    </row>
    <row r="128" spans="1:7" x14ac:dyDescent="0.25">
      <c r="A128" s="84" t="s">
        <v>329</v>
      </c>
      <c r="B128" s="80">
        <v>0</v>
      </c>
      <c r="C128" s="151">
        <v>0</v>
      </c>
      <c r="D128" s="151">
        <v>0</v>
      </c>
      <c r="E128" s="151">
        <v>0</v>
      </c>
      <c r="F128" s="151">
        <v>0</v>
      </c>
      <c r="G128" s="80">
        <f t="shared" si="33"/>
        <v>0</v>
      </c>
    </row>
    <row r="129" spans="1:7" x14ac:dyDescent="0.25">
      <c r="A129" s="84" t="s">
        <v>330</v>
      </c>
      <c r="B129" s="80">
        <v>0</v>
      </c>
      <c r="C129" s="151">
        <v>492014.92</v>
      </c>
      <c r="D129" s="151">
        <v>492014.92</v>
      </c>
      <c r="E129" s="151">
        <v>485542.91</v>
      </c>
      <c r="F129" s="151">
        <v>485542.91</v>
      </c>
      <c r="G129" s="80">
        <f t="shared" si="33"/>
        <v>6472.0100000000093</v>
      </c>
    </row>
    <row r="130" spans="1:7" x14ac:dyDescent="0.25">
      <c r="A130" s="84" t="s">
        <v>331</v>
      </c>
      <c r="B130" s="80">
        <v>0</v>
      </c>
      <c r="C130" s="151">
        <v>0</v>
      </c>
      <c r="D130" s="151">
        <v>0</v>
      </c>
      <c r="E130" s="151">
        <v>0</v>
      </c>
      <c r="F130" s="151">
        <v>0</v>
      </c>
      <c r="G130" s="80">
        <f t="shared" si="33"/>
        <v>0</v>
      </c>
    </row>
    <row r="131" spans="1:7" x14ac:dyDescent="0.25">
      <c r="A131" s="84" t="s">
        <v>332</v>
      </c>
      <c r="B131" s="80">
        <v>0</v>
      </c>
      <c r="C131" s="151">
        <v>0</v>
      </c>
      <c r="D131" s="151">
        <v>0</v>
      </c>
      <c r="E131" s="151">
        <v>0</v>
      </c>
      <c r="F131" s="151">
        <v>0</v>
      </c>
      <c r="G131" s="80">
        <f t="shared" si="33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3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F133" si="34">SUM(C134:C136)</f>
        <v>1896246.63</v>
      </c>
      <c r="D133" s="80">
        <f t="shared" si="34"/>
        <v>1896246.63</v>
      </c>
      <c r="E133" s="80">
        <f t="shared" si="34"/>
        <v>1896245.42</v>
      </c>
      <c r="F133" s="80">
        <f t="shared" si="34"/>
        <v>1896245.42</v>
      </c>
      <c r="G133" s="80">
        <f t="shared" si="33"/>
        <v>1.2099999999627471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 t="shared" si="33"/>
        <v>0</v>
      </c>
    </row>
    <row r="135" spans="1:7" x14ac:dyDescent="0.25">
      <c r="A135" s="84" t="s">
        <v>336</v>
      </c>
      <c r="B135" s="80">
        <v>0</v>
      </c>
      <c r="C135" s="80">
        <v>1896246.63</v>
      </c>
      <c r="D135" s="80">
        <v>1896246.63</v>
      </c>
      <c r="E135" s="80">
        <v>1896245.42</v>
      </c>
      <c r="F135" s="80">
        <v>1896245.42</v>
      </c>
      <c r="G135" s="80">
        <f t="shared" si="33"/>
        <v>1.2099999999627471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ref="G136" si="35">D136-E136</f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6">SUM(C138:C142,C144:C145)</f>
        <v>0</v>
      </c>
      <c r="D137" s="80">
        <f t="shared" si="36"/>
        <v>0</v>
      </c>
      <c r="E137" s="80">
        <f t="shared" si="36"/>
        <v>0</v>
      </c>
      <c r="F137" s="80">
        <f t="shared" si="36"/>
        <v>0</v>
      </c>
      <c r="G137" s="80">
        <f t="shared" si="36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7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7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7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7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7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7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7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8">SUM(C147:C149)</f>
        <v>0</v>
      </c>
      <c r="D146" s="80">
        <f t="shared" si="38"/>
        <v>0</v>
      </c>
      <c r="E146" s="80">
        <f t="shared" si="38"/>
        <v>0</v>
      </c>
      <c r="F146" s="80">
        <f t="shared" si="38"/>
        <v>0</v>
      </c>
      <c r="G146" s="80">
        <f t="shared" si="38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9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9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0">SUM(C151:C157)</f>
        <v>0</v>
      </c>
      <c r="D150" s="80">
        <f t="shared" si="40"/>
        <v>0</v>
      </c>
      <c r="E150" s="80">
        <f t="shared" si="40"/>
        <v>0</v>
      </c>
      <c r="F150" s="80">
        <f t="shared" si="40"/>
        <v>0</v>
      </c>
      <c r="G150" s="80">
        <f t="shared" si="40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41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41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41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41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41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41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153">
        <f t="shared" ref="B159:G159" si="42">B9+B84</f>
        <v>121934563.02000001</v>
      </c>
      <c r="C159" s="153">
        <f t="shared" si="42"/>
        <v>8333346.0399999982</v>
      </c>
      <c r="D159" s="153">
        <f t="shared" si="42"/>
        <v>130267909.06</v>
      </c>
      <c r="E159" s="153">
        <f t="shared" si="42"/>
        <v>59119327.090000011</v>
      </c>
      <c r="F159" s="153">
        <f t="shared" si="42"/>
        <v>59111655.790000007</v>
      </c>
      <c r="G159" s="79">
        <f t="shared" si="42"/>
        <v>71148581.969999984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4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121934563.02000001</v>
      </c>
      <c r="Q2" s="18">
        <f>'Formato 6 a)'!C9</f>
        <v>1727837.9799999984</v>
      </c>
      <c r="R2" s="18">
        <f>'Formato 6 a)'!D9</f>
        <v>123662401</v>
      </c>
      <c r="S2" s="18">
        <f>'Formato 6 a)'!E9</f>
        <v>53578962.850000009</v>
      </c>
      <c r="T2" s="18">
        <f>'Formato 6 a)'!F9</f>
        <v>53571291.550000004</v>
      </c>
      <c r="U2" s="18">
        <f>'Formato 6 a)'!G9</f>
        <v>70083438.149999991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97675746.180000007</v>
      </c>
      <c r="Q3" s="18">
        <f>'Formato 6 a)'!C10</f>
        <v>32000.000000001863</v>
      </c>
      <c r="R3" s="18">
        <f>'Formato 6 a)'!D10</f>
        <v>97707746.180000007</v>
      </c>
      <c r="S3" s="18">
        <f>'Formato 6 a)'!E10</f>
        <v>44233346.220000006</v>
      </c>
      <c r="T3" s="18">
        <f>'Formato 6 a)'!F10</f>
        <v>44233346.220000006</v>
      </c>
      <c r="U3" s="18">
        <f>'Formato 6 a)'!G10</f>
        <v>53474399.960000008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61998660.380000003</v>
      </c>
      <c r="Q4" s="18">
        <f>'Formato 6 a)'!C11</f>
        <v>14685.920000001788</v>
      </c>
      <c r="R4" s="18">
        <f>'Formato 6 a)'!D11</f>
        <v>62013346.300000004</v>
      </c>
      <c r="S4" s="18">
        <f>'Formato 6 a)'!E11</f>
        <v>29946283.870000001</v>
      </c>
      <c r="T4" s="18">
        <f>'Formato 6 a)'!F11</f>
        <v>29946283.870000001</v>
      </c>
      <c r="U4" s="18">
        <f>'Formato 6 a)'!G11</f>
        <v>32067062.430000003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8907794.0999999996</v>
      </c>
      <c r="Q6" s="18">
        <f>'Formato 6 a)'!C13</f>
        <v>0</v>
      </c>
      <c r="R6" s="18">
        <f>'Formato 6 a)'!D13</f>
        <v>8907794.0999999996</v>
      </c>
      <c r="S6" s="18">
        <f>'Formato 6 a)'!E13</f>
        <v>3973305.0900000008</v>
      </c>
      <c r="T6" s="18">
        <f>'Formato 6 a)'!F13</f>
        <v>3973305.0900000008</v>
      </c>
      <c r="U6" s="18">
        <f>'Formato 6 a)'!G13</f>
        <v>4934489.0099999988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15857653.67</v>
      </c>
      <c r="Q7" s="18">
        <f>'Formato 6 a)'!C14</f>
        <v>0</v>
      </c>
      <c r="R7" s="18">
        <f>'Formato 6 a)'!D14</f>
        <v>15857653.670000002</v>
      </c>
      <c r="S7" s="18">
        <f>'Formato 6 a)'!E14</f>
        <v>6600166.9900000012</v>
      </c>
      <c r="T7" s="18">
        <f>'Formato 6 a)'!F14</f>
        <v>6600166.9900000012</v>
      </c>
      <c r="U7" s="18">
        <f>'Formato 6 a)'!G14</f>
        <v>9257486.6799999997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10911638.030000001</v>
      </c>
      <c r="Q8" s="18">
        <f>'Formato 6 a)'!C15</f>
        <v>17314.080000000075</v>
      </c>
      <c r="R8" s="18">
        <f>'Formato 6 a)'!D15</f>
        <v>10928952.110000001</v>
      </c>
      <c r="S8" s="18">
        <f>'Formato 6 a)'!E15</f>
        <v>3713590.27</v>
      </c>
      <c r="T8" s="18">
        <f>'Formato 6 a)'!F15</f>
        <v>3713590.27</v>
      </c>
      <c r="U8" s="18">
        <f>'Formato 6 a)'!G15</f>
        <v>7215361.8400000017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4745193.1900000004</v>
      </c>
      <c r="Q11" s="18">
        <f>'Formato 6 a)'!C18</f>
        <v>-52356.760000000679</v>
      </c>
      <c r="R11" s="18">
        <f>'Formato 6 a)'!D18</f>
        <v>4692836.43</v>
      </c>
      <c r="S11" s="18">
        <f>'Formato 6 a)'!E18</f>
        <v>1905488.7</v>
      </c>
      <c r="T11" s="18">
        <f>'Formato 6 a)'!F18</f>
        <v>1904489.7</v>
      </c>
      <c r="U11" s="18">
        <f>'Formato 6 a)'!G18</f>
        <v>2787347.7299999991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1079500.1800000002</v>
      </c>
      <c r="Q12" s="18">
        <f>'Formato 6 a)'!C19</f>
        <v>-36748.610000000568</v>
      </c>
      <c r="R12" s="18">
        <f>'Formato 6 a)'!D19</f>
        <v>1042751.5699999996</v>
      </c>
      <c r="S12" s="18">
        <f>'Formato 6 a)'!E19</f>
        <v>563056.76</v>
      </c>
      <c r="T12" s="18">
        <f>'Formato 6 a)'!F19</f>
        <v>563056.76</v>
      </c>
      <c r="U12" s="18">
        <f>'Formato 6 a)'!G19</f>
        <v>479694.80999999959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1032187.34</v>
      </c>
      <c r="Q13" s="18">
        <f>'Formato 6 a)'!C20</f>
        <v>3821.2800000000279</v>
      </c>
      <c r="R13" s="18">
        <f>'Formato 6 a)'!D20</f>
        <v>1036008.62</v>
      </c>
      <c r="S13" s="18">
        <f>'Formato 6 a)'!E20</f>
        <v>245948.2</v>
      </c>
      <c r="T13" s="18">
        <f>'Formato 6 a)'!F20</f>
        <v>245949.2</v>
      </c>
      <c r="U13" s="18">
        <f>'Formato 6 a)'!G20</f>
        <v>790060.41999999993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700231.33</v>
      </c>
      <c r="Q15" s="18">
        <f>'Formato 6 a)'!C22</f>
        <v>20587.809999999823</v>
      </c>
      <c r="R15" s="18">
        <f>'Formato 6 a)'!D22</f>
        <v>720819.13999999978</v>
      </c>
      <c r="S15" s="18">
        <f>'Formato 6 a)'!E22</f>
        <v>336587.19999999995</v>
      </c>
      <c r="T15" s="18">
        <f>'Formato 6 a)'!F22</f>
        <v>336587.19999999995</v>
      </c>
      <c r="U15" s="18">
        <f>'Formato 6 a)'!G22</f>
        <v>384231.93999999983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156999.58999999997</v>
      </c>
      <c r="Q16" s="18">
        <f>'Formato 6 a)'!C23</f>
        <v>-7194.2699999999604</v>
      </c>
      <c r="R16" s="18">
        <f>'Formato 6 a)'!D23</f>
        <v>149805.32</v>
      </c>
      <c r="S16" s="18">
        <f>'Formato 6 a)'!E23</f>
        <v>11897.569999999998</v>
      </c>
      <c r="T16" s="18">
        <f>'Formato 6 a)'!F23</f>
        <v>11897.569999999998</v>
      </c>
      <c r="U16" s="18">
        <f>'Formato 6 a)'!G23</f>
        <v>137907.75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1467641.44</v>
      </c>
      <c r="Q17" s="18">
        <f>'Formato 6 a)'!C24</f>
        <v>-41525.969999999972</v>
      </c>
      <c r="R17" s="18">
        <f>'Formato 6 a)'!D24</f>
        <v>1426115.47</v>
      </c>
      <c r="S17" s="18">
        <f>'Formato 6 a)'!E24</f>
        <v>650821.36</v>
      </c>
      <c r="T17" s="18">
        <f>'Formato 6 a)'!F24</f>
        <v>649821.36</v>
      </c>
      <c r="U17" s="18">
        <f>'Formato 6 a)'!G24</f>
        <v>775294.11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57486.489999999991</v>
      </c>
      <c r="Q18" s="18">
        <f>'Formato 6 a)'!C25</f>
        <v>2832.0000000000291</v>
      </c>
      <c r="R18" s="18">
        <f>'Formato 6 a)'!D25</f>
        <v>60318.49000000002</v>
      </c>
      <c r="S18" s="18">
        <f>'Formato 6 a)'!E25</f>
        <v>9027.0300000000134</v>
      </c>
      <c r="T18" s="18">
        <f>'Formato 6 a)'!F25</f>
        <v>9027.0300000000134</v>
      </c>
      <c r="U18" s="18">
        <f>'Formato 6 a)'!G25</f>
        <v>51291.460000000006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251146.82</v>
      </c>
      <c r="Q20" s="18">
        <f>'Formato 6 a)'!C27</f>
        <v>5870.9999999999418</v>
      </c>
      <c r="R20" s="18">
        <f>'Formato 6 a)'!D27</f>
        <v>257017.81999999995</v>
      </c>
      <c r="S20" s="18">
        <f>'Formato 6 a)'!E27</f>
        <v>88150.58</v>
      </c>
      <c r="T20" s="18">
        <f>'Formato 6 a)'!F27</f>
        <v>88150.58</v>
      </c>
      <c r="U20" s="18">
        <f>'Formato 6 a)'!G27</f>
        <v>168867.23999999993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14995623.649999999</v>
      </c>
      <c r="Q21" s="18">
        <f>'Formato 6 a)'!C28</f>
        <v>440471.78999999777</v>
      </c>
      <c r="R21" s="18">
        <f>'Formato 6 a)'!D28</f>
        <v>15436095.439999998</v>
      </c>
      <c r="S21" s="18">
        <f>'Formato 6 a)'!E28</f>
        <v>5236719.0299999993</v>
      </c>
      <c r="T21" s="18">
        <f>'Formato 6 a)'!F28</f>
        <v>5236719.74</v>
      </c>
      <c r="U21" s="18">
        <f>'Formato 6 a)'!G28</f>
        <v>10199376.409999996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1940541.66</v>
      </c>
      <c r="Q22" s="18">
        <f>'Formato 6 a)'!C29</f>
        <v>27500</v>
      </c>
      <c r="R22" s="18">
        <f>'Formato 6 a)'!D29</f>
        <v>1968041.66</v>
      </c>
      <c r="S22" s="18">
        <f>'Formato 6 a)'!E29</f>
        <v>769172.55</v>
      </c>
      <c r="T22" s="18">
        <f>'Formato 6 a)'!F29</f>
        <v>769172.55</v>
      </c>
      <c r="U22" s="18">
        <f>'Formato 6 a)'!G29</f>
        <v>1198869.1099999999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44700</v>
      </c>
      <c r="R23" s="18">
        <f>'Formato 6 a)'!D30</f>
        <v>44700</v>
      </c>
      <c r="S23" s="18">
        <f>'Formato 6 a)'!E30</f>
        <v>28735.890000000003</v>
      </c>
      <c r="T23" s="18">
        <f>'Formato 6 a)'!F30</f>
        <v>28735.890000000003</v>
      </c>
      <c r="U23" s="18">
        <f>'Formato 6 a)'!G30</f>
        <v>15964.109999999997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3965000</v>
      </c>
      <c r="Q24" s="18">
        <f>'Formato 6 a)'!C31</f>
        <v>449527.81999999937</v>
      </c>
      <c r="R24" s="18">
        <f>'Formato 6 a)'!D31</f>
        <v>4414527.8199999994</v>
      </c>
      <c r="S24" s="18">
        <f>'Formato 6 a)'!E31</f>
        <v>1790540.25</v>
      </c>
      <c r="T24" s="18">
        <f>'Formato 6 a)'!F31</f>
        <v>1790540.25</v>
      </c>
      <c r="U24" s="18">
        <f>'Formato 6 a)'!G31</f>
        <v>2623987.5699999994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433602.5</v>
      </c>
      <c r="Q25" s="18">
        <f>'Formato 6 a)'!C32</f>
        <v>-159162.12999999995</v>
      </c>
      <c r="R25" s="18">
        <f>'Formato 6 a)'!D32</f>
        <v>274440.37000000005</v>
      </c>
      <c r="S25" s="18">
        <f>'Formato 6 a)'!E32</f>
        <v>-69750.22</v>
      </c>
      <c r="T25" s="18">
        <f>'Formato 6 a)'!F32</f>
        <v>-69750.22</v>
      </c>
      <c r="U25" s="18">
        <f>'Formato 6 a)'!G32</f>
        <v>344190.59000000008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3173921.58</v>
      </c>
      <c r="Q26" s="18">
        <f>'Formato 6 a)'!C33</f>
        <v>-8831.7800000011921</v>
      </c>
      <c r="R26" s="18">
        <f>'Formato 6 a)'!D33</f>
        <v>3165089.7999999989</v>
      </c>
      <c r="S26" s="18">
        <f>'Formato 6 a)'!E33</f>
        <v>1213273.9699999997</v>
      </c>
      <c r="T26" s="18">
        <f>'Formato 6 a)'!F33</f>
        <v>1213273.9699999997</v>
      </c>
      <c r="U26" s="18">
        <f>'Formato 6 a)'!G33</f>
        <v>1951815.8299999991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366360.4</v>
      </c>
      <c r="Q27" s="18">
        <f>'Formato 6 a)'!C34</f>
        <v>-3235.0100000001839</v>
      </c>
      <c r="R27" s="18">
        <f>'Formato 6 a)'!D34</f>
        <v>363125.38999999984</v>
      </c>
      <c r="S27" s="18">
        <f>'Formato 6 a)'!E34</f>
        <v>90196.3</v>
      </c>
      <c r="T27" s="18">
        <f>'Formato 6 a)'!F34</f>
        <v>90196.3</v>
      </c>
      <c r="U27" s="18">
        <f>'Formato 6 a)'!G34</f>
        <v>272929.08999999985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291000.03999999998</v>
      </c>
      <c r="Q28" s="18">
        <f>'Formato 6 a)'!C35</f>
        <v>3930.0000000000582</v>
      </c>
      <c r="R28" s="18">
        <f>'Formato 6 a)'!D35</f>
        <v>294930.04000000004</v>
      </c>
      <c r="S28" s="18">
        <f>'Formato 6 a)'!E35</f>
        <v>109871</v>
      </c>
      <c r="T28" s="18">
        <f>'Formato 6 a)'!F35</f>
        <v>109871</v>
      </c>
      <c r="U28" s="18">
        <f>'Formato 6 a)'!G35</f>
        <v>185059.04000000004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3202000.01</v>
      </c>
      <c r="Q29" s="18">
        <f>'Formato 6 a)'!C36</f>
        <v>-14391.000000000466</v>
      </c>
      <c r="R29" s="18">
        <f>'Formato 6 a)'!D36</f>
        <v>3187609.0099999993</v>
      </c>
      <c r="S29" s="18">
        <f>'Formato 6 a)'!E36</f>
        <v>572405.35000000009</v>
      </c>
      <c r="T29" s="18">
        <f>'Formato 6 a)'!F36</f>
        <v>572405.35000000009</v>
      </c>
      <c r="U29" s="18">
        <f>'Formato 6 a)'!G36</f>
        <v>2615203.6599999992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1623197.46</v>
      </c>
      <c r="Q30" s="18">
        <f>'Formato 6 a)'!C37</f>
        <v>100433.89000000013</v>
      </c>
      <c r="R30" s="18">
        <f>'Formato 6 a)'!D37</f>
        <v>1723631.35</v>
      </c>
      <c r="S30" s="18">
        <f>'Formato 6 a)'!E37</f>
        <v>732273.94</v>
      </c>
      <c r="T30" s="18">
        <f>'Formato 6 a)'!F37</f>
        <v>732274.65</v>
      </c>
      <c r="U30" s="18">
        <f>'Formato 6 a)'!G37</f>
        <v>991357.41000000015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4200000</v>
      </c>
      <c r="Q31" s="18">
        <f>'Formato 6 a)'!C38</f>
        <v>118474.84999999963</v>
      </c>
      <c r="R31" s="18">
        <f>'Formato 6 a)'!D38</f>
        <v>4318474.8499999996</v>
      </c>
      <c r="S31" s="18">
        <f>'Formato 6 a)'!E38</f>
        <v>1573185.0999999999</v>
      </c>
      <c r="T31" s="18">
        <f>'Formato 6 a)'!F38</f>
        <v>1566512.0899999996</v>
      </c>
      <c r="U31" s="18">
        <f>'Formato 6 a)'!G38</f>
        <v>2745289.75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4200000</v>
      </c>
      <c r="Q35" s="18">
        <f>'Formato 6 a)'!C42</f>
        <v>118474.84999999963</v>
      </c>
      <c r="R35" s="18">
        <f>'Formato 6 a)'!D42</f>
        <v>4318474.8499999996</v>
      </c>
      <c r="S35" s="18">
        <f>'Formato 6 a)'!E42</f>
        <v>1573185.0999999999</v>
      </c>
      <c r="T35" s="18">
        <f>'Formato 6 a)'!F42</f>
        <v>1566512.0899999996</v>
      </c>
      <c r="U35" s="18">
        <f>'Formato 6 a)'!G42</f>
        <v>2745289.75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318000</v>
      </c>
      <c r="Q41" s="18">
        <f>'Formato 6 a)'!C48</f>
        <v>-5315.7000000000698</v>
      </c>
      <c r="R41" s="18">
        <f>'Formato 6 a)'!D48</f>
        <v>312684.29999999993</v>
      </c>
      <c r="S41" s="18">
        <f>'Formato 6 a)'!E48</f>
        <v>25660</v>
      </c>
      <c r="T41" s="18">
        <f>'Formato 6 a)'!F48</f>
        <v>25660</v>
      </c>
      <c r="U41" s="18">
        <f>'Formato 6 a)'!G48</f>
        <v>287024.29999999993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218000</v>
      </c>
      <c r="Q42" s="18">
        <f>'Formato 6 a)'!C49</f>
        <v>7474.1399999998976</v>
      </c>
      <c r="R42" s="18">
        <f>'Formato 6 a)'!D49</f>
        <v>225474.1399999999</v>
      </c>
      <c r="S42" s="18">
        <f>'Formato 6 a)'!E49</f>
        <v>25660</v>
      </c>
      <c r="T42" s="18">
        <f>'Formato 6 a)'!F49</f>
        <v>25660</v>
      </c>
      <c r="U42" s="18">
        <f>'Formato 6 a)'!G49</f>
        <v>199814.1399999999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40000</v>
      </c>
      <c r="Q44" s="18">
        <f>'Formato 6 a)'!C51</f>
        <v>5000</v>
      </c>
      <c r="R44" s="18">
        <f>'Formato 6 a)'!D51</f>
        <v>45000</v>
      </c>
      <c r="S44" s="18">
        <f>'Formato 6 a)'!E51</f>
        <v>0</v>
      </c>
      <c r="T44" s="18">
        <f>'Formato 6 a)'!F51</f>
        <v>0</v>
      </c>
      <c r="U44" s="18">
        <f>'Formato 6 a)'!G51</f>
        <v>45000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40000</v>
      </c>
      <c r="Q47" s="18">
        <f>'Formato 6 a)'!C54</f>
        <v>-17789.839999999967</v>
      </c>
      <c r="R47" s="18">
        <f>'Formato 6 a)'!D54</f>
        <v>22210.160000000033</v>
      </c>
      <c r="S47" s="18">
        <f>'Formato 6 a)'!E54</f>
        <v>0</v>
      </c>
      <c r="T47" s="18">
        <f>'Formato 6 a)'!F54</f>
        <v>0</v>
      </c>
      <c r="U47" s="18">
        <f>'Formato 6 a)'!G54</f>
        <v>22210.160000000033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20000</v>
      </c>
      <c r="Q50" s="18">
        <f>'Formato 6 a)'!C57</f>
        <v>0</v>
      </c>
      <c r="R50" s="18">
        <f>'Formato 6 a)'!D57</f>
        <v>20000</v>
      </c>
      <c r="S50" s="18">
        <f>'Formato 6 a)'!E57</f>
        <v>0</v>
      </c>
      <c r="T50" s="18">
        <f>'Formato 6 a)'!F57</f>
        <v>0</v>
      </c>
      <c r="U50" s="18">
        <f>'Formato 6 a)'!G57</f>
        <v>20000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1194563.7999999998</v>
      </c>
      <c r="R51" s="18">
        <f>'Formato 6 a)'!D58</f>
        <v>1194563.7999999998</v>
      </c>
      <c r="S51" s="18">
        <f>'Formato 6 a)'!E58</f>
        <v>604563.79999999981</v>
      </c>
      <c r="T51" s="18">
        <f>'Formato 6 a)'!F58</f>
        <v>604563.79999999981</v>
      </c>
      <c r="U51" s="18">
        <f>'Formato 6 a)'!G58</f>
        <v>590000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1194563.7999999998</v>
      </c>
      <c r="R53" s="18">
        <f>'Formato 6 a)'!D60</f>
        <v>1194563.7999999998</v>
      </c>
      <c r="S53" s="18">
        <f>'Formato 6 a)'!E60</f>
        <v>604563.79999999981</v>
      </c>
      <c r="T53" s="18">
        <f>'Formato 6 a)'!F60</f>
        <v>604563.79999999981</v>
      </c>
      <c r="U53" s="18">
        <f>'Formato 6 a)'!G60</f>
        <v>590000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6605508.0599999996</v>
      </c>
      <c r="R76">
        <f>'Formato 6 a)'!D84</f>
        <v>6605508.0599999996</v>
      </c>
      <c r="S76">
        <f>'Formato 6 a)'!E84</f>
        <v>5540364.2400000002</v>
      </c>
      <c r="T76">
        <f>'Formato 6 a)'!F84</f>
        <v>5540364.2400000002</v>
      </c>
      <c r="U76">
        <f>'Formato 6 a)'!G84</f>
        <v>1065143.82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220224.94</v>
      </c>
      <c r="R77">
        <f>'Formato 6 a)'!D85</f>
        <v>220224.94</v>
      </c>
      <c r="S77">
        <f>'Formato 6 a)'!E85</f>
        <v>220224.94</v>
      </c>
      <c r="T77">
        <f>'Formato 6 a)'!F85</f>
        <v>220224.94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592.30999999999995</v>
      </c>
      <c r="R78">
        <f>'Formato 6 a)'!D86</f>
        <v>592.30999999999995</v>
      </c>
      <c r="S78">
        <f>'Formato 6 a)'!E86</f>
        <v>592.30999999999995</v>
      </c>
      <c r="T78">
        <f>'Formato 6 a)'!F86</f>
        <v>592.30999999999995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5934.84</v>
      </c>
      <c r="R80">
        <f>'Formato 6 a)'!D88</f>
        <v>5934.84</v>
      </c>
      <c r="S80">
        <f>'Formato 6 a)'!E88</f>
        <v>5934.84</v>
      </c>
      <c r="T80">
        <f>'Formato 6 a)'!F88</f>
        <v>5934.84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213697.79</v>
      </c>
      <c r="R82">
        <f>'Formato 6 a)'!D90</f>
        <v>213697.79</v>
      </c>
      <c r="S82">
        <f>'Formato 6 a)'!E90</f>
        <v>213697.79</v>
      </c>
      <c r="T82">
        <f>'Formato 6 a)'!F90</f>
        <v>213697.79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564131.85</v>
      </c>
      <c r="R85">
        <f>'Formato 6 a)'!D93</f>
        <v>564131.85</v>
      </c>
      <c r="S85">
        <f>'Formato 6 a)'!E93</f>
        <v>537755.87</v>
      </c>
      <c r="T85">
        <f>'Formato 6 a)'!F93</f>
        <v>537755.87</v>
      </c>
      <c r="U85">
        <f>'Formato 6 a)'!G93</f>
        <v>26375.979999999996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294305.57</v>
      </c>
      <c r="R86">
        <f>'Formato 6 a)'!D94</f>
        <v>294305.57</v>
      </c>
      <c r="S86">
        <f>'Formato 6 a)'!E94</f>
        <v>294305.57</v>
      </c>
      <c r="T86">
        <f>'Formato 6 a)'!F94</f>
        <v>294305.57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17033.11</v>
      </c>
      <c r="R87">
        <f>'Formato 6 a)'!D95</f>
        <v>17033.11</v>
      </c>
      <c r="S87">
        <f>'Formato 6 a)'!E95</f>
        <v>17033.11</v>
      </c>
      <c r="T87">
        <f>'Formato 6 a)'!F95</f>
        <v>17033.11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99253.65</v>
      </c>
      <c r="R89">
        <f>'Formato 6 a)'!D97</f>
        <v>99253.65</v>
      </c>
      <c r="S89">
        <f>'Formato 6 a)'!E97</f>
        <v>99253.65</v>
      </c>
      <c r="T89">
        <f>'Formato 6 a)'!F97</f>
        <v>99253.65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15829.99</v>
      </c>
      <c r="R90">
        <f>'Formato 6 a)'!D98</f>
        <v>15829.99</v>
      </c>
      <c r="S90">
        <f>'Formato 6 a)'!E98</f>
        <v>15603.24</v>
      </c>
      <c r="T90">
        <f>'Formato 6 a)'!F98</f>
        <v>15603.24</v>
      </c>
      <c r="U90">
        <f>'Formato 6 a)'!G98</f>
        <v>226.75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12218.7</v>
      </c>
      <c r="R91">
        <f>'Formato 6 a)'!D99</f>
        <v>12218.7</v>
      </c>
      <c r="S91">
        <f>'Formato 6 a)'!E99</f>
        <v>0</v>
      </c>
      <c r="T91">
        <f>'Formato 6 a)'!F99</f>
        <v>0</v>
      </c>
      <c r="U91">
        <f>'Formato 6 a)'!G99</f>
        <v>12218.7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107615</v>
      </c>
      <c r="R92">
        <f>'Formato 6 a)'!D100</f>
        <v>107615</v>
      </c>
      <c r="S92">
        <f>'Formato 6 a)'!E100</f>
        <v>107353.99</v>
      </c>
      <c r="T92">
        <f>'Formato 6 a)'!F100</f>
        <v>107353.99</v>
      </c>
      <c r="U92">
        <f>'Formato 6 a)'!G100</f>
        <v>261.00999999999476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17875.830000000002</v>
      </c>
      <c r="R94">
        <f>'Formato 6 a)'!D102</f>
        <v>17875.830000000002</v>
      </c>
      <c r="S94">
        <f>'Formato 6 a)'!E102</f>
        <v>4206.3100000000004</v>
      </c>
      <c r="T94">
        <f>'Formato 6 a)'!F102</f>
        <v>4206.3100000000004</v>
      </c>
      <c r="U94">
        <f>'Formato 6 a)'!G102</f>
        <v>13669.52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813905.44</v>
      </c>
      <c r="R95">
        <f>'Formato 6 a)'!D103</f>
        <v>813905.44</v>
      </c>
      <c r="S95">
        <f>'Formato 6 a)'!E103</f>
        <v>761776.46</v>
      </c>
      <c r="T95">
        <f>'Formato 6 a)'!F103</f>
        <v>761776.46</v>
      </c>
      <c r="U95">
        <f>'Formato 6 a)'!G103</f>
        <v>52128.979999999981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22718.5</v>
      </c>
      <c r="R96">
        <f>'Formato 6 a)'!D104</f>
        <v>22718.5</v>
      </c>
      <c r="S96">
        <f>'Formato 6 a)'!E104</f>
        <v>22718.5</v>
      </c>
      <c r="T96">
        <f>'Formato 6 a)'!F104</f>
        <v>22718.5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166139.42000000001</v>
      </c>
      <c r="R98">
        <f>'Formato 6 a)'!D106</f>
        <v>166139.42000000001</v>
      </c>
      <c r="S98">
        <f>'Formato 6 a)'!E106</f>
        <v>166139.42000000001</v>
      </c>
      <c r="T98">
        <f>'Formato 6 a)'!F106</f>
        <v>166139.42000000001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200828.79999999999</v>
      </c>
      <c r="R99">
        <f>'Formato 6 a)'!D107</f>
        <v>200828.79999999999</v>
      </c>
      <c r="S99">
        <f>'Formato 6 a)'!E107</f>
        <v>200181.57</v>
      </c>
      <c r="T99">
        <f>'Formato 6 a)'!F107</f>
        <v>200181.57</v>
      </c>
      <c r="U99">
        <f>'Formato 6 a)'!G107</f>
        <v>647.22999999998137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424218.72</v>
      </c>
      <c r="R100">
        <f>'Formato 6 a)'!D108</f>
        <v>424218.72</v>
      </c>
      <c r="S100">
        <f>'Formato 6 a)'!E108</f>
        <v>372736.97</v>
      </c>
      <c r="T100">
        <f>'Formato 6 a)'!F108</f>
        <v>372736.97</v>
      </c>
      <c r="U100">
        <f>'Formato 6 a)'!G108</f>
        <v>51481.75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1689092.1</v>
      </c>
      <c r="R105">
        <f>'Formato 6 a)'!D113</f>
        <v>1689092.1</v>
      </c>
      <c r="S105">
        <f>'Formato 6 a)'!E113</f>
        <v>709931.24</v>
      </c>
      <c r="T105">
        <f>'Formato 6 a)'!F113</f>
        <v>709931.24</v>
      </c>
      <c r="U105">
        <f>'Formato 6 a)'!G113</f>
        <v>979160.8600000001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1689092.1</v>
      </c>
      <c r="R109">
        <f>'Formato 6 a)'!D117</f>
        <v>1689092.1</v>
      </c>
      <c r="S109">
        <f>'Formato 6 a)'!E117</f>
        <v>709931.24</v>
      </c>
      <c r="T109">
        <f>'Formato 6 a)'!F117</f>
        <v>709931.24</v>
      </c>
      <c r="U109">
        <f>'Formato 6 a)'!G117</f>
        <v>979160.8600000001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1421907.1</v>
      </c>
      <c r="R115">
        <f>'Formato 6 a)'!D123</f>
        <v>1421907.1</v>
      </c>
      <c r="S115">
        <f>'Formato 6 a)'!E123</f>
        <v>1414430.31</v>
      </c>
      <c r="T115">
        <f>'Formato 6 a)'!F123</f>
        <v>1414430.31</v>
      </c>
      <c r="U115">
        <f>'Formato 6 a)'!G123</f>
        <v>7476.7900000000282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689172.18</v>
      </c>
      <c r="R116">
        <f>'Formato 6 a)'!D124</f>
        <v>689172.18</v>
      </c>
      <c r="S116">
        <f>'Formato 6 a)'!E124</f>
        <v>688175.41</v>
      </c>
      <c r="T116">
        <f>'Formato 6 a)'!F124</f>
        <v>688175.41</v>
      </c>
      <c r="U116">
        <f>'Formato 6 a)'!G124</f>
        <v>996.77000000001863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5720</v>
      </c>
      <c r="R118">
        <f>'Formato 6 a)'!D126</f>
        <v>5720</v>
      </c>
      <c r="S118">
        <f>'Formato 6 a)'!E126</f>
        <v>5711.99</v>
      </c>
      <c r="T118">
        <f>'Formato 6 a)'!F126</f>
        <v>5711.99</v>
      </c>
      <c r="U118">
        <f>'Formato 6 a)'!G126</f>
        <v>8.0100000000002183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235000</v>
      </c>
      <c r="R119">
        <f>'Formato 6 a)'!D127</f>
        <v>235000</v>
      </c>
      <c r="S119">
        <f>'Formato 6 a)'!E127</f>
        <v>235000</v>
      </c>
      <c r="T119">
        <f>'Formato 6 a)'!F127</f>
        <v>235000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492014.92</v>
      </c>
      <c r="R121">
        <f>'Formato 6 a)'!D129</f>
        <v>492014.92</v>
      </c>
      <c r="S121">
        <f>'Formato 6 a)'!E129</f>
        <v>485542.91</v>
      </c>
      <c r="T121">
        <f>'Formato 6 a)'!F129</f>
        <v>485542.91</v>
      </c>
      <c r="U121">
        <f>'Formato 6 a)'!G129</f>
        <v>6472.0100000000093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1896246.63</v>
      </c>
      <c r="R125">
        <f>'Formato 6 a)'!D133</f>
        <v>1896246.63</v>
      </c>
      <c r="S125">
        <f>'Formato 6 a)'!E133</f>
        <v>1896245.42</v>
      </c>
      <c r="T125">
        <f>'Formato 6 a)'!F133</f>
        <v>1896245.42</v>
      </c>
      <c r="U125">
        <f>'Formato 6 a)'!G133</f>
        <v>1.2099999999627471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1896246.63</v>
      </c>
      <c r="R127">
        <f>'Formato 6 a)'!D135</f>
        <v>1896246.63</v>
      </c>
      <c r="S127">
        <f>'Formato 6 a)'!E135</f>
        <v>1896245.42</v>
      </c>
      <c r="T127">
        <f>'Formato 6 a)'!F135</f>
        <v>1896245.42</v>
      </c>
      <c r="U127">
        <f>'Formato 6 a)'!G135</f>
        <v>1.2099999999627471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121934563.02000001</v>
      </c>
      <c r="Q150">
        <f>'Formato 6 a)'!C159</f>
        <v>8333346.0399999982</v>
      </c>
      <c r="R150">
        <f>'Formato 6 a)'!D159</f>
        <v>130267909.06</v>
      </c>
      <c r="S150">
        <f>'Formato 6 a)'!E159</f>
        <v>59119327.090000011</v>
      </c>
      <c r="T150">
        <f>'Formato 6 a)'!F159</f>
        <v>59111655.790000007</v>
      </c>
      <c r="U150">
        <f>'Formato 6 a)'!G159</f>
        <v>71148581.969999984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zoomScale="90" zoomScaleNormal="90" workbookViewId="0">
      <selection activeCell="C20" sqref="C20:G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9" t="s">
        <v>3290</v>
      </c>
      <c r="B1" s="179"/>
      <c r="C1" s="179"/>
      <c r="D1" s="179"/>
      <c r="E1" s="179"/>
      <c r="F1" s="179"/>
      <c r="G1" s="179"/>
    </row>
    <row r="2" spans="1:7" ht="14.25" x14ac:dyDescent="0.45">
      <c r="A2" s="160" t="str">
        <f>ENTE_PUBLICO_A</f>
        <v>SISTEMA PARA EL DESARROLLO INTEGRAL DE LA FAMILIA EN EL MUNICIPIO DE LEÓN., Gobierno del Estado de Guanajuato (a)</v>
      </c>
      <c r="B2" s="161"/>
      <c r="C2" s="161"/>
      <c r="D2" s="161"/>
      <c r="E2" s="161"/>
      <c r="F2" s="161"/>
      <c r="G2" s="162"/>
    </row>
    <row r="3" spans="1:7" x14ac:dyDescent="0.25">
      <c r="A3" s="163" t="s">
        <v>277</v>
      </c>
      <c r="B3" s="164"/>
      <c r="C3" s="164"/>
      <c r="D3" s="164"/>
      <c r="E3" s="164"/>
      <c r="F3" s="164"/>
      <c r="G3" s="165"/>
    </row>
    <row r="4" spans="1:7" x14ac:dyDescent="0.25">
      <c r="A4" s="163" t="s">
        <v>431</v>
      </c>
      <c r="B4" s="164"/>
      <c r="C4" s="164"/>
      <c r="D4" s="164"/>
      <c r="E4" s="164"/>
      <c r="F4" s="164"/>
      <c r="G4" s="165"/>
    </row>
    <row r="5" spans="1:7" ht="14.25" x14ac:dyDescent="0.45">
      <c r="A5" s="166" t="str">
        <f>TRIMESTRE</f>
        <v>Del 1 de enero al 30 de junio de 2018 (b)</v>
      </c>
      <c r="B5" s="167"/>
      <c r="C5" s="167"/>
      <c r="D5" s="167"/>
      <c r="E5" s="167"/>
      <c r="F5" s="167"/>
      <c r="G5" s="168"/>
    </row>
    <row r="6" spans="1:7" ht="14.25" x14ac:dyDescent="0.45">
      <c r="A6" s="169" t="s">
        <v>118</v>
      </c>
      <c r="B6" s="170"/>
      <c r="C6" s="170"/>
      <c r="D6" s="170"/>
      <c r="E6" s="170"/>
      <c r="F6" s="170"/>
      <c r="G6" s="171"/>
    </row>
    <row r="7" spans="1:7" x14ac:dyDescent="0.25">
      <c r="A7" s="175" t="s">
        <v>0</v>
      </c>
      <c r="B7" s="177" t="s">
        <v>279</v>
      </c>
      <c r="C7" s="177"/>
      <c r="D7" s="177"/>
      <c r="E7" s="177"/>
      <c r="F7" s="177"/>
      <c r="G7" s="181" t="s">
        <v>280</v>
      </c>
    </row>
    <row r="8" spans="1:7" ht="30" x14ac:dyDescent="0.25">
      <c r="A8" s="17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0"/>
    </row>
    <row r="9" spans="1:7" ht="14.25" x14ac:dyDescent="0.45">
      <c r="A9" s="52" t="s">
        <v>440</v>
      </c>
      <c r="B9" s="59">
        <f>SUM(B10:GASTO_NE_FIN_01)</f>
        <v>121934563.02000001</v>
      </c>
      <c r="C9" s="59">
        <f>SUM(C10:GASTO_NE_FIN_02)</f>
        <v>1727837.9799999984</v>
      </c>
      <c r="D9" s="59">
        <f>SUM(D10:GASTO_NE_FIN_03)</f>
        <v>123662401</v>
      </c>
      <c r="E9" s="59">
        <f>SUM(E10:GASTO_NE_FIN_04)</f>
        <v>53578962.850000009</v>
      </c>
      <c r="F9" s="59">
        <f>SUM(F10:GASTO_NE_FIN_05)</f>
        <v>53571291.550000004</v>
      </c>
      <c r="G9" s="59">
        <f>SUM(G10:GASTO_NE_FIN_06)</f>
        <v>70083438.149999991</v>
      </c>
    </row>
    <row r="10" spans="1:7" s="24" customFormat="1" x14ac:dyDescent="0.25">
      <c r="A10" s="143" t="s">
        <v>432</v>
      </c>
      <c r="B10" s="151">
        <v>121934563.02000001</v>
      </c>
      <c r="C10" s="151">
        <v>1727837.9799999984</v>
      </c>
      <c r="D10" s="151">
        <v>123662401</v>
      </c>
      <c r="E10" s="151">
        <v>53578962.850000009</v>
      </c>
      <c r="F10" s="151">
        <v>53571291.550000004</v>
      </c>
      <c r="G10" s="151">
        <v>70083438.149999991</v>
      </c>
    </row>
    <row r="11" spans="1:7" s="24" customFormat="1" x14ac:dyDescent="0.25">
      <c r="A11" s="143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3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3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3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3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3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3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153">
        <f>SUM(C20,C28,C38,C48,C58,C68,C72,C81,C85)</f>
        <v>6605508.0599999996</v>
      </c>
      <c r="D19" s="153">
        <f>SUM(D20,D28,D38,D48,D58,D68,D72,D81,D85)</f>
        <v>6605508.0599999996</v>
      </c>
      <c r="E19" s="153">
        <f>SUM(E20,E28,E38,E48,E58,E68,E72,E81,E85)</f>
        <v>5540364.2400000002</v>
      </c>
      <c r="F19" s="153">
        <f>SUM(F20,F28,F38,F48,F58,F68,F72,F81,F85)</f>
        <v>5540364.2400000002</v>
      </c>
      <c r="G19" s="61">
        <f>SUM(G20:GASTO_E_FIN_06)</f>
        <v>1065143.82</v>
      </c>
    </row>
    <row r="20" spans="1:7" s="24" customFormat="1" x14ac:dyDescent="0.25">
      <c r="A20" s="143" t="s">
        <v>432</v>
      </c>
      <c r="B20" s="60">
        <v>0</v>
      </c>
      <c r="C20" s="151">
        <v>6605508.0599999996</v>
      </c>
      <c r="D20" s="151">
        <v>6605508.0599999996</v>
      </c>
      <c r="E20" s="151">
        <v>5540364.2400000002</v>
      </c>
      <c r="F20" s="151">
        <v>5540364.2400000002</v>
      </c>
      <c r="G20" s="60">
        <v>1065143.82</v>
      </c>
    </row>
    <row r="21" spans="1:7" s="24" customFormat="1" x14ac:dyDescent="0.25">
      <c r="A21" s="143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3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3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3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3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3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3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121934563.02000001</v>
      </c>
      <c r="C29" s="61">
        <f>GASTO_NE_T2+GASTO_E_T2</f>
        <v>8333346.0399999982</v>
      </c>
      <c r="D29" s="61">
        <f>GASTO_NE_T3+GASTO_E_T3</f>
        <v>130267909.06</v>
      </c>
      <c r="E29" s="61">
        <f>GASTO_NE_T4+GASTO_E_T4</f>
        <v>59119327.090000011</v>
      </c>
      <c r="F29" s="61">
        <f>GASTO_NE_T5+GASTO_E_T5</f>
        <v>59111655.790000007</v>
      </c>
      <c r="G29" s="61">
        <f>GASTO_NE_T6+GASTO_E_T6</f>
        <v>71148581.969999984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121934563.02000001</v>
      </c>
      <c r="Q2" s="18">
        <f>GASTO_NE_T2</f>
        <v>1727837.9799999984</v>
      </c>
      <c r="R2" s="18">
        <f>GASTO_NE_T3</f>
        <v>123662401</v>
      </c>
      <c r="S2" s="18">
        <f>GASTO_NE_T4</f>
        <v>53578962.850000009</v>
      </c>
      <c r="T2" s="18">
        <f>GASTO_NE_T5</f>
        <v>53571291.550000004</v>
      </c>
      <c r="U2" s="18">
        <f>GASTO_NE_T6</f>
        <v>70083438.149999991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6605508.0599999996</v>
      </c>
      <c r="R3" s="18">
        <f>GASTO_E_T3</f>
        <v>6605508.0599999996</v>
      </c>
      <c r="S3" s="18">
        <f>GASTO_E_T4</f>
        <v>5540364.2400000002</v>
      </c>
      <c r="T3" s="18">
        <f>GASTO_E_T5</f>
        <v>5540364.2400000002</v>
      </c>
      <c r="U3" s="18">
        <f>GASTO_E_T6</f>
        <v>1065143.82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121934563.02000001</v>
      </c>
      <c r="Q4" s="18">
        <f>TOTAL_E_T2</f>
        <v>8333346.0399999982</v>
      </c>
      <c r="R4" s="18">
        <f>TOTAL_E_T3</f>
        <v>130267909.06</v>
      </c>
      <c r="S4" s="18">
        <f>TOTAL_E_T4</f>
        <v>59119327.090000011</v>
      </c>
      <c r="T4" s="18">
        <f>TOTAL_E_T5</f>
        <v>59111655.790000007</v>
      </c>
      <c r="U4" s="18">
        <f>TOTAL_E_T6</f>
        <v>71148581.969999984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topLeftCell="A40" zoomScale="90" zoomScaleNormal="90" workbookViewId="0">
      <selection activeCell="C59" sqref="C59:G5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5" t="s">
        <v>3289</v>
      </c>
      <c r="B1" s="186"/>
      <c r="C1" s="186"/>
      <c r="D1" s="186"/>
      <c r="E1" s="186"/>
      <c r="F1" s="186"/>
      <c r="G1" s="186"/>
    </row>
    <row r="2" spans="1:7" ht="14.25" x14ac:dyDescent="0.45">
      <c r="A2" s="160" t="str">
        <f>ENTE_PUBLICO_A</f>
        <v>SISTEMA PARA EL DESARROLLO INTEGRAL DE LA FAMILIA EN EL MUNICIPIO DE LEÓN., Gobierno del Estado de Guanajuato (a)</v>
      </c>
      <c r="B2" s="161"/>
      <c r="C2" s="161"/>
      <c r="D2" s="161"/>
      <c r="E2" s="161"/>
      <c r="F2" s="161"/>
      <c r="G2" s="162"/>
    </row>
    <row r="3" spans="1:7" x14ac:dyDescent="0.25">
      <c r="A3" s="163" t="s">
        <v>396</v>
      </c>
      <c r="B3" s="164"/>
      <c r="C3" s="164"/>
      <c r="D3" s="164"/>
      <c r="E3" s="164"/>
      <c r="F3" s="164"/>
      <c r="G3" s="165"/>
    </row>
    <row r="4" spans="1:7" x14ac:dyDescent="0.25">
      <c r="A4" s="163" t="s">
        <v>397</v>
      </c>
      <c r="B4" s="164"/>
      <c r="C4" s="164"/>
      <c r="D4" s="164"/>
      <c r="E4" s="164"/>
      <c r="F4" s="164"/>
      <c r="G4" s="165"/>
    </row>
    <row r="5" spans="1:7" ht="14.25" x14ac:dyDescent="0.45">
      <c r="A5" s="166" t="str">
        <f>TRIMESTRE</f>
        <v>Del 1 de enero al 30 de junio de 2018 (b)</v>
      </c>
      <c r="B5" s="167"/>
      <c r="C5" s="167"/>
      <c r="D5" s="167"/>
      <c r="E5" s="167"/>
      <c r="F5" s="167"/>
      <c r="G5" s="168"/>
    </row>
    <row r="6" spans="1:7" ht="14.25" x14ac:dyDescent="0.45">
      <c r="A6" s="169" t="s">
        <v>118</v>
      </c>
      <c r="B6" s="170"/>
      <c r="C6" s="170"/>
      <c r="D6" s="170"/>
      <c r="E6" s="170"/>
      <c r="F6" s="170"/>
      <c r="G6" s="171"/>
    </row>
    <row r="7" spans="1:7" x14ac:dyDescent="0.25">
      <c r="A7" s="164" t="s">
        <v>0</v>
      </c>
      <c r="B7" s="169" t="s">
        <v>279</v>
      </c>
      <c r="C7" s="170"/>
      <c r="D7" s="170"/>
      <c r="E7" s="170"/>
      <c r="F7" s="171"/>
      <c r="G7" s="181" t="s">
        <v>3286</v>
      </c>
    </row>
    <row r="8" spans="1:7" ht="30.75" customHeight="1" x14ac:dyDescent="0.25">
      <c r="A8" s="16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0"/>
    </row>
    <row r="9" spans="1:7" ht="14.25" x14ac:dyDescent="0.45">
      <c r="A9" s="52" t="s">
        <v>363</v>
      </c>
      <c r="B9" s="70">
        <f>SUM(B10,B19,B27,B37)</f>
        <v>121934563.02000001</v>
      </c>
      <c r="C9" s="70">
        <f t="shared" ref="C9:G9" si="0">SUM(C10,C19,C27,C37)</f>
        <v>1727837.9799999984</v>
      </c>
      <c r="D9" s="70">
        <f t="shared" si="0"/>
        <v>123662401</v>
      </c>
      <c r="E9" s="70">
        <f t="shared" si="0"/>
        <v>53578962.850000009</v>
      </c>
      <c r="F9" s="70">
        <f t="shared" si="0"/>
        <v>53571291.550000004</v>
      </c>
      <c r="G9" s="70">
        <f t="shared" si="0"/>
        <v>70083438.149999991</v>
      </c>
    </row>
    <row r="10" spans="1:7" x14ac:dyDescent="0.25">
      <c r="A10" s="53" t="s">
        <v>364</v>
      </c>
      <c r="B10" s="151">
        <f t="shared" ref="B10:F10" si="1">SUM(B11:B18)</f>
        <v>121934563.02000001</v>
      </c>
      <c r="C10" s="151">
        <f t="shared" si="1"/>
        <v>1727837.9799999984</v>
      </c>
      <c r="D10" s="151">
        <f t="shared" si="1"/>
        <v>123662401</v>
      </c>
      <c r="E10" s="151">
        <f t="shared" si="1"/>
        <v>53578962.850000009</v>
      </c>
      <c r="F10" s="151">
        <f t="shared" si="1"/>
        <v>53571291.550000004</v>
      </c>
      <c r="G10" s="151">
        <f>SUM(G11:G18)</f>
        <v>70083438.149999991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7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151">
        <v>121934563.02000001</v>
      </c>
      <c r="C18" s="151">
        <v>1727837.9799999984</v>
      </c>
      <c r="D18" s="151">
        <v>123662401</v>
      </c>
      <c r="E18" s="151">
        <v>53578962.850000009</v>
      </c>
      <c r="F18" s="151">
        <v>53571291.550000004</v>
      </c>
      <c r="G18" s="151">
        <v>70083438.149999991</v>
      </c>
    </row>
    <row r="19" spans="1:7" x14ac:dyDescent="0.2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2">
        <f t="shared" si="8"/>
        <v>0</v>
      </c>
    </row>
    <row r="41" spans="1:7" x14ac:dyDescent="0.25">
      <c r="A41" s="69" t="s">
        <v>394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6605508.0599999996</v>
      </c>
      <c r="D43" s="73">
        <f t="shared" si="9"/>
        <v>6605508.0599999996</v>
      </c>
      <c r="E43" s="73">
        <f t="shared" si="9"/>
        <v>5540364.2400000002</v>
      </c>
      <c r="F43" s="73">
        <f t="shared" si="9"/>
        <v>5540364.2400000002</v>
      </c>
      <c r="G43" s="73">
        <f t="shared" si="9"/>
        <v>1065143.82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151">
        <f t="shared" ref="C53:G53" si="12">SUM(C54:C60)</f>
        <v>6605508.0599999996</v>
      </c>
      <c r="D53" s="151">
        <f t="shared" si="12"/>
        <v>6605508.0599999996</v>
      </c>
      <c r="E53" s="151">
        <f t="shared" si="12"/>
        <v>5540364.2400000002</v>
      </c>
      <c r="F53" s="151">
        <f t="shared" si="12"/>
        <v>5540364.2400000002</v>
      </c>
      <c r="G53" s="71">
        <f t="shared" si="12"/>
        <v>1065143.82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151">
        <v>0</v>
      </c>
      <c r="D55" s="151">
        <v>0</v>
      </c>
      <c r="E55" s="151">
        <v>0</v>
      </c>
      <c r="F55" s="15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151">
        <v>0</v>
      </c>
      <c r="D56" s="151">
        <v>0</v>
      </c>
      <c r="E56" s="151">
        <v>0</v>
      </c>
      <c r="F56" s="15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151">
        <v>0</v>
      </c>
      <c r="D57" s="151">
        <v>0</v>
      </c>
      <c r="E57" s="151">
        <v>0</v>
      </c>
      <c r="F57" s="15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151">
        <v>0</v>
      </c>
      <c r="D58" s="151">
        <v>0</v>
      </c>
      <c r="E58" s="151">
        <v>0</v>
      </c>
      <c r="F58" s="15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151">
        <v>6605508.0599999996</v>
      </c>
      <c r="D59" s="151">
        <v>6605508.0599999996</v>
      </c>
      <c r="E59" s="151">
        <v>5540364.2400000002</v>
      </c>
      <c r="F59" s="151">
        <v>5540364.2400000002</v>
      </c>
      <c r="G59" s="60">
        <v>1065143.82</v>
      </c>
    </row>
    <row r="60" spans="1:7" x14ac:dyDescent="0.25">
      <c r="A60" s="69" t="s">
        <v>380</v>
      </c>
      <c r="B60" s="71">
        <v>0</v>
      </c>
      <c r="C60" s="151">
        <v>0</v>
      </c>
      <c r="D60" s="151">
        <v>0</v>
      </c>
      <c r="E60" s="151">
        <v>0</v>
      </c>
      <c r="F60" s="15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151">
        <f t="shared" ref="C61:G61" si="14">SUM(C62:C70)</f>
        <v>0</v>
      </c>
      <c r="D61" s="151">
        <f t="shared" si="14"/>
        <v>0</v>
      </c>
      <c r="E61" s="151">
        <f t="shared" si="14"/>
        <v>0</v>
      </c>
      <c r="F61" s="15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151">
        <v>0</v>
      </c>
      <c r="D62" s="151">
        <v>0</v>
      </c>
      <c r="E62" s="151">
        <v>0</v>
      </c>
      <c r="F62" s="15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151">
        <v>0</v>
      </c>
      <c r="D63" s="151">
        <v>0</v>
      </c>
      <c r="E63" s="151">
        <v>0</v>
      </c>
      <c r="F63" s="15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151">
        <v>0</v>
      </c>
      <c r="D64" s="151">
        <v>0</v>
      </c>
      <c r="E64" s="151">
        <v>0</v>
      </c>
      <c r="F64" s="15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121934563.02000001</v>
      </c>
      <c r="C77" s="73">
        <f t="shared" ref="C77:F77" si="18">C43+C9</f>
        <v>8333346.0399999982</v>
      </c>
      <c r="D77" s="73">
        <f t="shared" si="18"/>
        <v>130267909.06</v>
      </c>
      <c r="E77" s="73">
        <f t="shared" si="18"/>
        <v>59119327.090000011</v>
      </c>
      <c r="F77" s="73">
        <f t="shared" si="18"/>
        <v>59111655.790000007</v>
      </c>
      <c r="G77" s="73">
        <f>G43+G9</f>
        <v>71148581.969999984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121934563.02000001</v>
      </c>
      <c r="Q2" s="18">
        <f>'Formato 6 c)'!C9</f>
        <v>1727837.9799999984</v>
      </c>
      <c r="R2" s="18">
        <f>'Formato 6 c)'!D9</f>
        <v>123662401</v>
      </c>
      <c r="S2" s="18">
        <f>'Formato 6 c)'!E9</f>
        <v>53578962.850000009</v>
      </c>
      <c r="T2" s="18">
        <f>'Formato 6 c)'!F9</f>
        <v>53571291.550000004</v>
      </c>
      <c r="U2" s="18">
        <f>'Formato 6 c)'!G9</f>
        <v>70083438.149999991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121934563.02000001</v>
      </c>
      <c r="Q3" s="18">
        <f>'Formato 6 c)'!C10</f>
        <v>1727837.9799999984</v>
      </c>
      <c r="R3" s="18">
        <f>'Formato 6 c)'!D10</f>
        <v>123662401</v>
      </c>
      <c r="S3" s="18">
        <f>'Formato 6 c)'!E10</f>
        <v>53578962.850000009</v>
      </c>
      <c r="T3" s="18">
        <f>'Formato 6 c)'!F10</f>
        <v>53571291.550000004</v>
      </c>
      <c r="U3" s="18">
        <f>'Formato 6 c)'!G10</f>
        <v>70083438.149999991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121934563.02000001</v>
      </c>
      <c r="Q11" s="18">
        <f>'Formato 6 c)'!C18</f>
        <v>1727837.9799999984</v>
      </c>
      <c r="R11" s="18">
        <f>'Formato 6 c)'!D18</f>
        <v>123662401</v>
      </c>
      <c r="S11" s="18">
        <f>'Formato 6 c)'!E18</f>
        <v>53578962.850000009</v>
      </c>
      <c r="T11" s="18">
        <f>'Formato 6 c)'!F18</f>
        <v>53571291.550000004</v>
      </c>
      <c r="U11" s="18">
        <f>'Formato 6 c)'!G18</f>
        <v>70083438.149999991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6605508.0599999996</v>
      </c>
      <c r="R35" s="18">
        <f>'Formato 6 c)'!D43</f>
        <v>6605508.0599999996</v>
      </c>
      <c r="S35" s="18">
        <f>'Formato 6 c)'!E43</f>
        <v>5540364.2400000002</v>
      </c>
      <c r="T35" s="18">
        <f>'Formato 6 c)'!F43</f>
        <v>5540364.2400000002</v>
      </c>
      <c r="U35" s="18">
        <f>'Formato 6 c)'!G43</f>
        <v>1065143.82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6605508.0599999996</v>
      </c>
      <c r="R45" s="18">
        <f>'Formato 6 c)'!D53</f>
        <v>6605508.0599999996</v>
      </c>
      <c r="S45" s="18">
        <f>'Formato 6 c)'!E53</f>
        <v>5540364.2400000002</v>
      </c>
      <c r="T45" s="18">
        <f>'Formato 6 c)'!F53</f>
        <v>5540364.2400000002</v>
      </c>
      <c r="U45" s="18">
        <f>'Formato 6 c)'!G53</f>
        <v>1065143.82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6605508.0599999996</v>
      </c>
      <c r="R51" s="18">
        <f>'Formato 6 c)'!D59</f>
        <v>6605508.0599999996</v>
      </c>
      <c r="S51" s="18">
        <f>'Formato 6 c)'!E59</f>
        <v>5540364.2400000002</v>
      </c>
      <c r="T51" s="18">
        <f>'Formato 6 c)'!F59</f>
        <v>5540364.2400000002</v>
      </c>
      <c r="U51" s="18">
        <f>'Formato 6 c)'!G59</f>
        <v>1065143.82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121934563.02000001</v>
      </c>
      <c r="Q68" s="18">
        <f>'Formato 6 c)'!C77</f>
        <v>8333346.0399999982</v>
      </c>
      <c r="R68" s="18">
        <f>'Formato 6 c)'!D77</f>
        <v>130267909.06</v>
      </c>
      <c r="S68" s="18">
        <f>'Formato 6 c)'!E77</f>
        <v>59119327.090000011</v>
      </c>
      <c r="T68" s="18">
        <f>'Formato 6 c)'!F77</f>
        <v>59111655.790000007</v>
      </c>
      <c r="U68" s="18">
        <f>'Formato 6 c)'!G77</f>
        <v>71148581.969999984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EN EL MUNICIPIO DE LEÓN., Gobierno del Estado de Guanajuato</v>
      </c>
    </row>
    <row r="7" spans="2:3" ht="14.25" x14ac:dyDescent="0.45">
      <c r="C7" t="str">
        <f>CONCATENATE(ENTE_PUBLICO," (a)")</f>
        <v>SISTEMA PARA EL DESARROLLO INTEGRAL DE LA FAMILIA EN EL MUNICIPIO DE LEÓN.,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39">
        <v>-1.7976931348623099E+100</v>
      </c>
      <c r="E30" s="139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zoomScale="80" zoomScaleNormal="80" workbookViewId="0">
      <selection activeCell="E25" sqref="E25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9" t="s">
        <v>3287</v>
      </c>
      <c r="B1" s="178"/>
      <c r="C1" s="178"/>
      <c r="D1" s="178"/>
      <c r="E1" s="178"/>
      <c r="F1" s="178"/>
      <c r="G1" s="178"/>
    </row>
    <row r="2" spans="1:7" ht="14.25" x14ac:dyDescent="0.45">
      <c r="A2" s="160" t="str">
        <f>ENTE_PUBLICO_A</f>
        <v>SISTEMA PARA EL DESARROLLO INTEGRAL DE LA FAMILIA EN EL MUNICIPIO DE LEÓN., Gobierno del Estado de Guanajuato (a)</v>
      </c>
      <c r="B2" s="161"/>
      <c r="C2" s="161"/>
      <c r="D2" s="161"/>
      <c r="E2" s="161"/>
      <c r="F2" s="161"/>
      <c r="G2" s="162"/>
    </row>
    <row r="3" spans="1:7" x14ac:dyDescent="0.25">
      <c r="A3" s="166" t="s">
        <v>277</v>
      </c>
      <c r="B3" s="167"/>
      <c r="C3" s="167"/>
      <c r="D3" s="167"/>
      <c r="E3" s="167"/>
      <c r="F3" s="167"/>
      <c r="G3" s="168"/>
    </row>
    <row r="4" spans="1:7" x14ac:dyDescent="0.25">
      <c r="A4" s="166" t="s">
        <v>399</v>
      </c>
      <c r="B4" s="167"/>
      <c r="C4" s="167"/>
      <c r="D4" s="167"/>
      <c r="E4" s="167"/>
      <c r="F4" s="167"/>
      <c r="G4" s="168"/>
    </row>
    <row r="5" spans="1:7" ht="14.25" x14ac:dyDescent="0.45">
      <c r="A5" s="166" t="str">
        <f>TRIMESTRE</f>
        <v>Del 1 de enero al 30 de junio de 2018 (b)</v>
      </c>
      <c r="B5" s="167"/>
      <c r="C5" s="167"/>
      <c r="D5" s="167"/>
      <c r="E5" s="167"/>
      <c r="F5" s="167"/>
      <c r="G5" s="168"/>
    </row>
    <row r="6" spans="1:7" ht="14.25" x14ac:dyDescent="0.45">
      <c r="A6" s="169" t="s">
        <v>118</v>
      </c>
      <c r="B6" s="170"/>
      <c r="C6" s="170"/>
      <c r="D6" s="170"/>
      <c r="E6" s="170"/>
      <c r="F6" s="170"/>
      <c r="G6" s="171"/>
    </row>
    <row r="7" spans="1:7" x14ac:dyDescent="0.25">
      <c r="A7" s="175" t="s">
        <v>361</v>
      </c>
      <c r="B7" s="180" t="s">
        <v>279</v>
      </c>
      <c r="C7" s="180"/>
      <c r="D7" s="180"/>
      <c r="E7" s="180"/>
      <c r="F7" s="180"/>
      <c r="G7" s="180" t="s">
        <v>280</v>
      </c>
    </row>
    <row r="8" spans="1:7" ht="29.25" customHeight="1" x14ac:dyDescent="0.25">
      <c r="A8" s="17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7"/>
    </row>
    <row r="9" spans="1:7" ht="14.25" x14ac:dyDescent="0.45">
      <c r="A9" s="52" t="s">
        <v>400</v>
      </c>
      <c r="B9" s="155">
        <f>SUM(B10,B11,B12,B15,B16,B19)</f>
        <v>97675746.180000007</v>
      </c>
      <c r="C9" s="66">
        <f t="shared" ref="C9" si="0">SUM(C10,C11,C12,C15,C16,C19)</f>
        <v>32000.000000001863</v>
      </c>
      <c r="D9" s="155">
        <f>SUM(D10,D11,D12,D15,D16,D19)</f>
        <v>97707746.180000007</v>
      </c>
      <c r="E9" s="155">
        <f>SUM(E10,E11,E12,E15,E16,E19)</f>
        <v>44233346.220000006</v>
      </c>
      <c r="F9" s="155">
        <f>SUM(F10,F11,F12,F15,F16,F19)</f>
        <v>44233346.220000006</v>
      </c>
      <c r="G9" s="155">
        <f>SUM(G10,G11,G12,G15,G16,G19)</f>
        <v>53474399.960000008</v>
      </c>
    </row>
    <row r="10" spans="1:7" x14ac:dyDescent="0.25">
      <c r="A10" s="53" t="s">
        <v>401</v>
      </c>
      <c r="B10" s="151">
        <v>97675746.180000007</v>
      </c>
      <c r="C10" s="151">
        <v>32000.000000001863</v>
      </c>
      <c r="D10" s="151">
        <v>97707746.180000007</v>
      </c>
      <c r="E10" s="151">
        <v>44233346.220000006</v>
      </c>
      <c r="F10" s="151">
        <v>44233346.220000006</v>
      </c>
      <c r="G10" s="151">
        <v>53474399.960000008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220224.94</v>
      </c>
      <c r="D21" s="66">
        <f t="shared" si="4"/>
        <v>220224.94</v>
      </c>
      <c r="E21" s="66">
        <f t="shared" si="4"/>
        <v>220224.94</v>
      </c>
      <c r="F21" s="66">
        <f t="shared" si="4"/>
        <v>220224.94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220224.94</v>
      </c>
      <c r="D22" s="67">
        <v>220224.94</v>
      </c>
      <c r="E22" s="67">
        <v>220224.94</v>
      </c>
      <c r="F22" s="67">
        <v>220224.94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97675746.180000007</v>
      </c>
      <c r="C33" s="66">
        <f t="shared" ref="C33:G33" si="9">C21+C9</f>
        <v>252224.94000000186</v>
      </c>
      <c r="D33" s="66">
        <f t="shared" si="9"/>
        <v>97927971.120000005</v>
      </c>
      <c r="E33" s="66">
        <f t="shared" si="9"/>
        <v>44453571.160000004</v>
      </c>
      <c r="F33" s="66">
        <f t="shared" si="9"/>
        <v>44453571.160000004</v>
      </c>
      <c r="G33" s="66">
        <f t="shared" si="9"/>
        <v>53474399.960000008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97675746.180000007</v>
      </c>
      <c r="Q2" s="18">
        <f>'Formato 6 d)'!C9</f>
        <v>32000.000000001863</v>
      </c>
      <c r="R2" s="18">
        <f>'Formato 6 d)'!D9</f>
        <v>97707746.180000007</v>
      </c>
      <c r="S2" s="18">
        <f>'Formato 6 d)'!E9</f>
        <v>44233346.220000006</v>
      </c>
      <c r="T2" s="18">
        <f>'Formato 6 d)'!F9</f>
        <v>44233346.220000006</v>
      </c>
      <c r="U2" s="18">
        <f>'Formato 6 d)'!G9</f>
        <v>53474399.960000008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97675746.180000007</v>
      </c>
      <c r="Q3" s="18">
        <f>'Formato 6 d)'!C10</f>
        <v>32000.000000001863</v>
      </c>
      <c r="R3" s="18">
        <f>'Formato 6 d)'!D10</f>
        <v>97707746.180000007</v>
      </c>
      <c r="S3" s="18">
        <f>'Formato 6 d)'!E10</f>
        <v>44233346.220000006</v>
      </c>
      <c r="T3" s="18">
        <f>'Formato 6 d)'!F10</f>
        <v>44233346.220000006</v>
      </c>
      <c r="U3" s="18">
        <f>'Formato 6 d)'!G10</f>
        <v>53474399.960000008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220224.94</v>
      </c>
      <c r="R13" s="18">
        <f>'Formato 6 d)'!D21</f>
        <v>220224.94</v>
      </c>
      <c r="S13" s="18">
        <f>'Formato 6 d)'!E21</f>
        <v>220224.94</v>
      </c>
      <c r="T13" s="18">
        <f>'Formato 6 d)'!F21</f>
        <v>220224.94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220224.94</v>
      </c>
      <c r="R14" s="18">
        <f>'Formato 6 d)'!D22</f>
        <v>220224.94</v>
      </c>
      <c r="S14" s="18">
        <f>'Formato 6 d)'!E22</f>
        <v>220224.94</v>
      </c>
      <c r="T14" s="18">
        <f>'Formato 6 d)'!F22</f>
        <v>220224.94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97675746.180000007</v>
      </c>
      <c r="Q24" s="18">
        <f>'Formato 6 d)'!C33</f>
        <v>252224.94000000186</v>
      </c>
      <c r="R24" s="18">
        <f>'Formato 6 d)'!D33</f>
        <v>97927971.120000005</v>
      </c>
      <c r="S24" s="18">
        <f>'Formato 6 d)'!E33</f>
        <v>44453571.160000004</v>
      </c>
      <c r="T24" s="18">
        <f>'Formato 6 d)'!F33</f>
        <v>44453571.160000004</v>
      </c>
      <c r="U24" s="18">
        <f>'Formato 6 d)'!G33</f>
        <v>53474399.960000008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43"/>
  <sheetViews>
    <sheetView showGridLines="0" topLeftCell="A1048576" zoomScale="85" zoomScaleNormal="85" zoomScalePageLayoutView="90" workbookViewId="0">
      <selection activeCell="C14" sqref="C14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8" t="s">
        <v>413</v>
      </c>
      <c r="B1" s="178"/>
      <c r="C1" s="178"/>
      <c r="D1" s="178"/>
      <c r="E1" s="178"/>
      <c r="F1" s="178"/>
      <c r="G1" s="178"/>
    </row>
    <row r="2" spans="1:7" ht="14.25" x14ac:dyDescent="0.45">
      <c r="A2" s="160" t="str">
        <f>ENTIDAD</f>
        <v>Municipio de León, Gobierno del Estado de Guanajuato</v>
      </c>
      <c r="B2" s="161"/>
      <c r="C2" s="161"/>
      <c r="D2" s="161"/>
      <c r="E2" s="161"/>
      <c r="F2" s="161"/>
      <c r="G2" s="162"/>
    </row>
    <row r="3" spans="1:7" ht="14.25" x14ac:dyDescent="0.45">
      <c r="A3" s="163" t="s">
        <v>414</v>
      </c>
      <c r="B3" s="164"/>
      <c r="C3" s="164"/>
      <c r="D3" s="164"/>
      <c r="E3" s="164"/>
      <c r="F3" s="164"/>
      <c r="G3" s="165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ht="14.25" x14ac:dyDescent="0.45">
      <c r="A5" s="163" t="s">
        <v>415</v>
      </c>
      <c r="B5" s="164"/>
      <c r="C5" s="164"/>
      <c r="D5" s="164"/>
      <c r="E5" s="164"/>
      <c r="F5" s="164"/>
      <c r="G5" s="165"/>
    </row>
    <row r="6" spans="1:7" x14ac:dyDescent="0.25">
      <c r="A6" s="175" t="s">
        <v>3288</v>
      </c>
      <c r="B6" s="51">
        <f>ANIO1P</f>
        <v>2019</v>
      </c>
      <c r="C6" s="188" t="str">
        <f>ANIO2P</f>
        <v>2020 (d)</v>
      </c>
      <c r="D6" s="188" t="str">
        <f>ANIO3P</f>
        <v>2021 (d)</v>
      </c>
      <c r="E6" s="188" t="str">
        <f>ANIO4P</f>
        <v>2022 (d)</v>
      </c>
      <c r="F6" s="188" t="str">
        <f>ANIO5P</f>
        <v>2023 (d)</v>
      </c>
      <c r="G6" s="188" t="str">
        <f>ANIO6P</f>
        <v>2024 (d)</v>
      </c>
    </row>
    <row r="7" spans="1:7" ht="48" customHeight="1" x14ac:dyDescent="0.25">
      <c r="A7" s="176"/>
      <c r="B7" s="88" t="s">
        <v>3291</v>
      </c>
      <c r="C7" s="189"/>
      <c r="D7" s="189"/>
      <c r="E7" s="189"/>
      <c r="F7" s="189"/>
      <c r="G7" s="189"/>
    </row>
    <row r="8" spans="1:7" x14ac:dyDescent="0.25">
      <c r="A8" s="52" t="s">
        <v>421</v>
      </c>
      <c r="B8" s="59">
        <f>SUM(B9:B20)</f>
        <v>121934563</v>
      </c>
      <c r="C8" s="59">
        <f t="shared" ref="C8:G8" si="0">SUM(C9:C20)</f>
        <v>128031291.15000001</v>
      </c>
      <c r="D8" s="59">
        <f t="shared" si="0"/>
        <v>134432855.70750001</v>
      </c>
      <c r="E8" s="59">
        <f t="shared" si="0"/>
        <v>141154498.49287501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148">
        <v>5534569.5099999998</v>
      </c>
      <c r="C12" s="148">
        <f>B12*1.05</f>
        <v>5811297.9855000004</v>
      </c>
      <c r="D12" s="148">
        <f>C12*1.05</f>
        <v>6101862.8847750006</v>
      </c>
      <c r="E12" s="148">
        <f>D12*1.05</f>
        <v>6406956.0290137511</v>
      </c>
      <c r="F12" s="60">
        <v>0</v>
      </c>
      <c r="G12" s="60">
        <v>0</v>
      </c>
    </row>
    <row r="13" spans="1:7" x14ac:dyDescent="0.25">
      <c r="A13" s="53" t="s">
        <v>220</v>
      </c>
      <c r="B13" s="148">
        <v>3663225</v>
      </c>
      <c r="C13" s="148">
        <f t="shared" ref="C13:D14" si="1">B13*1.05</f>
        <v>3846386.25</v>
      </c>
      <c r="D13" s="148">
        <f t="shared" si="1"/>
        <v>4038705.5625</v>
      </c>
      <c r="E13" s="148">
        <f t="shared" ref="E13" si="2">D13*1.05</f>
        <v>4240640.8406250002</v>
      </c>
      <c r="F13" s="60">
        <v>0</v>
      </c>
      <c r="G13" s="60">
        <v>0</v>
      </c>
    </row>
    <row r="14" spans="1:7" x14ac:dyDescent="0.25">
      <c r="A14" s="53" t="s">
        <v>221</v>
      </c>
      <c r="B14" s="148">
        <v>4398824.49</v>
      </c>
      <c r="C14" s="148">
        <f t="shared" si="1"/>
        <v>4618765.7145000007</v>
      </c>
      <c r="D14" s="148">
        <f t="shared" si="1"/>
        <v>4849704.000225001</v>
      </c>
      <c r="E14" s="148">
        <f t="shared" ref="E14" si="3">D14*1.05</f>
        <v>5092189.2002362516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0</v>
      </c>
      <c r="C15" s="148">
        <v>0</v>
      </c>
      <c r="D15" s="148">
        <v>0</v>
      </c>
      <c r="E15" s="148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148">
        <v>0</v>
      </c>
      <c r="D16" s="148">
        <v>0</v>
      </c>
      <c r="E16" s="148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148">
        <v>0</v>
      </c>
      <c r="D17" s="148">
        <v>0</v>
      </c>
      <c r="E17" s="148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144">
        <v>108337944</v>
      </c>
      <c r="C18" s="148">
        <f t="shared" ref="C18:D18" si="4">B18*1.05</f>
        <v>113754841.2</v>
      </c>
      <c r="D18" s="148">
        <f t="shared" si="4"/>
        <v>119442583.26000001</v>
      </c>
      <c r="E18" s="148">
        <f t="shared" ref="E18" si="5">D18*1.05</f>
        <v>125414712.42300001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6">SUM(C23:C27)</f>
        <v>0</v>
      </c>
      <c r="D22" s="61">
        <f t="shared" si="6"/>
        <v>0</v>
      </c>
      <c r="E22" s="61">
        <f t="shared" si="6"/>
        <v>0</v>
      </c>
      <c r="F22" s="61">
        <f t="shared" si="6"/>
        <v>0</v>
      </c>
      <c r="G22" s="61">
        <f t="shared" si="6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7">C30</f>
        <v>0</v>
      </c>
      <c r="D29" s="61">
        <f t="shared" si="7"/>
        <v>0</v>
      </c>
      <c r="E29" s="61">
        <f t="shared" si="7"/>
        <v>0</v>
      </c>
      <c r="F29" s="61">
        <f t="shared" si="7"/>
        <v>0</v>
      </c>
      <c r="G29" s="61">
        <f t="shared" si="7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121934563</v>
      </c>
      <c r="C32" s="61">
        <f t="shared" ref="C32:F32" si="8">C29+C22+C8</f>
        <v>128031291.15000001</v>
      </c>
      <c r="D32" s="61">
        <f t="shared" si="8"/>
        <v>134432855.70750001</v>
      </c>
      <c r="E32" s="61">
        <f t="shared" si="8"/>
        <v>141154498.49287501</v>
      </c>
      <c r="F32" s="61">
        <f t="shared" si="8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f>B32</f>
        <v>121934563</v>
      </c>
      <c r="C35" s="60">
        <f t="shared" ref="C35:E35" si="9">C32</f>
        <v>128031291.15000001</v>
      </c>
      <c r="D35" s="60">
        <f t="shared" si="9"/>
        <v>134432855.70750001</v>
      </c>
      <c r="E35" s="60">
        <f t="shared" si="9"/>
        <v>141154498.49287501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121934563</v>
      </c>
      <c r="C37" s="61">
        <f t="shared" ref="C37:F37" si="10">C36+C35</f>
        <v>128031291.15000001</v>
      </c>
      <c r="D37" s="61">
        <f t="shared" si="10"/>
        <v>134432855.70750001</v>
      </c>
      <c r="E37" s="61">
        <f t="shared" si="10"/>
        <v>141154498.49287501</v>
      </c>
      <c r="F37" s="61">
        <f t="shared" si="10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121934563</v>
      </c>
      <c r="Q2" s="18">
        <f>'Formato 7 a)'!C8</f>
        <v>128031291.15000001</v>
      </c>
      <c r="R2" s="18">
        <f>'Formato 7 a)'!D8</f>
        <v>134432855.70750001</v>
      </c>
      <c r="S2" s="18">
        <f>'Formato 7 a)'!E8</f>
        <v>141154498.49287501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5534569.5099999998</v>
      </c>
      <c r="Q6" s="18">
        <f>'Formato 7 a)'!C12</f>
        <v>5811297.9855000004</v>
      </c>
      <c r="R6" s="18">
        <f>'Formato 7 a)'!D12</f>
        <v>6101862.8847750006</v>
      </c>
      <c r="S6" s="18">
        <f>'Formato 7 a)'!E12</f>
        <v>6406956.0290137511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3663225</v>
      </c>
      <c r="Q7" s="18">
        <f>'Formato 7 a)'!C13</f>
        <v>3846386.25</v>
      </c>
      <c r="R7" s="18">
        <f>'Formato 7 a)'!D13</f>
        <v>4038705.5625</v>
      </c>
      <c r="S7" s="18">
        <f>'Formato 7 a)'!E13</f>
        <v>4240640.8406250002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4398824.49</v>
      </c>
      <c r="Q8" s="18">
        <f>'Formato 7 a)'!C14</f>
        <v>4618765.7145000007</v>
      </c>
      <c r="R8" s="18">
        <f>'Formato 7 a)'!D14</f>
        <v>4849704.000225001</v>
      </c>
      <c r="S8" s="18">
        <f>'Formato 7 a)'!E14</f>
        <v>5092189.2002362516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108337944</v>
      </c>
      <c r="Q12" s="18">
        <f>'Formato 7 a)'!C18</f>
        <v>113754841.2</v>
      </c>
      <c r="R12" s="18">
        <f>'Formato 7 a)'!D18</f>
        <v>119442583.26000001</v>
      </c>
      <c r="S12" s="18">
        <f>'Formato 7 a)'!E18</f>
        <v>125414712.42300001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121934563</v>
      </c>
      <c r="Q23" s="18">
        <f>'Formato 7 a)'!C32</f>
        <v>128031291.15000001</v>
      </c>
      <c r="R23" s="18">
        <f>'Formato 7 a)'!D32</f>
        <v>134432855.70750001</v>
      </c>
      <c r="S23" s="18">
        <f>'Formato 7 a)'!E32</f>
        <v>141154498.49287501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121934563</v>
      </c>
      <c r="Q25" s="18">
        <f>'Formato 7 a)'!C35</f>
        <v>128031291.15000001</v>
      </c>
      <c r="R25" s="18">
        <f>'Formato 7 a)'!D35</f>
        <v>134432855.70750001</v>
      </c>
      <c r="S25" s="18">
        <f>'Formato 7 a)'!E35</f>
        <v>141154498.49287501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121934563</v>
      </c>
      <c r="Q27" s="18">
        <f>'Formato 7 a)'!C37</f>
        <v>128031291.15000001</v>
      </c>
      <c r="R27" s="18">
        <f>'Formato 7 a)'!D37</f>
        <v>134432855.70750001</v>
      </c>
      <c r="S27" s="18">
        <f>'Formato 7 a)'!E37</f>
        <v>141154498.49287501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>
    <pageSetUpPr fitToPage="1"/>
  </sheetPr>
  <dimension ref="A1:G31"/>
  <sheetViews>
    <sheetView showGridLines="0" topLeftCell="A7" zoomScale="90" zoomScaleNormal="90" workbookViewId="0">
      <selection activeCell="F15" sqref="F15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8" t="s">
        <v>451</v>
      </c>
      <c r="B1" s="178"/>
      <c r="C1" s="178"/>
      <c r="D1" s="178"/>
      <c r="E1" s="178"/>
      <c r="F1" s="178"/>
      <c r="G1" s="178"/>
    </row>
    <row r="2" spans="1:7" customFormat="1" ht="14.25" x14ac:dyDescent="0.45">
      <c r="A2" s="160" t="str">
        <f>ENTIDAD</f>
        <v>Municipio de León, Gobierno del Estado de Guanajuato</v>
      </c>
      <c r="B2" s="161"/>
      <c r="C2" s="161"/>
      <c r="D2" s="161"/>
      <c r="E2" s="161"/>
      <c r="F2" s="161"/>
      <c r="G2" s="162"/>
    </row>
    <row r="3" spans="1:7" customFormat="1" ht="14.25" x14ac:dyDescent="0.45">
      <c r="A3" s="163" t="s">
        <v>452</v>
      </c>
      <c r="B3" s="164"/>
      <c r="C3" s="164"/>
      <c r="D3" s="164"/>
      <c r="E3" s="164"/>
      <c r="F3" s="164"/>
      <c r="G3" s="165"/>
    </row>
    <row r="4" spans="1:7" customFormat="1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customFormat="1" ht="14.25" x14ac:dyDescent="0.45">
      <c r="A5" s="163" t="s">
        <v>415</v>
      </c>
      <c r="B5" s="164"/>
      <c r="C5" s="164"/>
      <c r="D5" s="164"/>
      <c r="E5" s="164"/>
      <c r="F5" s="164"/>
      <c r="G5" s="165"/>
    </row>
    <row r="6" spans="1:7" customFormat="1" x14ac:dyDescent="0.25">
      <c r="A6" s="190" t="s">
        <v>3142</v>
      </c>
      <c r="B6" s="51">
        <f>ANIO1P</f>
        <v>2019</v>
      </c>
      <c r="C6" s="188" t="str">
        <f>ANIO2P</f>
        <v>2020 (d)</v>
      </c>
      <c r="D6" s="188" t="str">
        <f>ANIO3P</f>
        <v>2021 (d)</v>
      </c>
      <c r="E6" s="188" t="str">
        <f>ANIO4P</f>
        <v>2022 (d)</v>
      </c>
      <c r="F6" s="188" t="str">
        <f>ANIO5P</f>
        <v>2023 (d)</v>
      </c>
      <c r="G6" s="188" t="str">
        <f>ANIO6P</f>
        <v>2024 (d)</v>
      </c>
    </row>
    <row r="7" spans="1:7" customFormat="1" ht="48" customHeight="1" x14ac:dyDescent="0.25">
      <c r="A7" s="191"/>
      <c r="B7" s="88" t="s">
        <v>3291</v>
      </c>
      <c r="C7" s="189"/>
      <c r="D7" s="189"/>
      <c r="E7" s="189"/>
      <c r="F7" s="189"/>
      <c r="G7" s="189"/>
    </row>
    <row r="8" spans="1:7" x14ac:dyDescent="0.25">
      <c r="A8" s="52" t="s">
        <v>453</v>
      </c>
      <c r="B8" s="59">
        <f>SUM(B9:B17)</f>
        <v>121934563.02000001</v>
      </c>
      <c r="C8" s="59">
        <f t="shared" ref="C8:G8" si="0">SUM(C9:C17)</f>
        <v>128031291.171</v>
      </c>
      <c r="D8" s="59">
        <f t="shared" si="0"/>
        <v>134432855.72955</v>
      </c>
      <c r="E8" s="59">
        <f t="shared" si="0"/>
        <v>141154498.51602754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148">
        <v>97675746.180000007</v>
      </c>
      <c r="C9" s="148">
        <f>1.05*B9</f>
        <v>102559533.48900001</v>
      </c>
      <c r="D9" s="148">
        <f>C9*1.05</f>
        <v>107687510.16345002</v>
      </c>
      <c r="E9" s="148">
        <f>D9*1.05</f>
        <v>113071885.67162253</v>
      </c>
      <c r="F9" s="60">
        <v>0</v>
      </c>
      <c r="G9" s="60">
        <v>0</v>
      </c>
    </row>
    <row r="10" spans="1:7" x14ac:dyDescent="0.25">
      <c r="A10" s="53" t="s">
        <v>455</v>
      </c>
      <c r="B10" s="148">
        <v>4745193.1900000004</v>
      </c>
      <c r="C10" s="148">
        <f t="shared" ref="C10:C13" si="1">1.05*B10</f>
        <v>4982452.8495000005</v>
      </c>
      <c r="D10" s="148">
        <f t="shared" ref="D10:E13" si="2">C10*1.05</f>
        <v>5231575.4919750011</v>
      </c>
      <c r="E10" s="148">
        <f t="shared" si="2"/>
        <v>5493154.2665737513</v>
      </c>
      <c r="F10" s="60">
        <v>0</v>
      </c>
      <c r="G10" s="60">
        <v>0</v>
      </c>
    </row>
    <row r="11" spans="1:7" x14ac:dyDescent="0.25">
      <c r="A11" s="53" t="s">
        <v>456</v>
      </c>
      <c r="B11" s="148">
        <v>14995623.65</v>
      </c>
      <c r="C11" s="148">
        <f t="shared" si="1"/>
        <v>15745404.832500001</v>
      </c>
      <c r="D11" s="148">
        <f t="shared" si="2"/>
        <v>16532675.074125003</v>
      </c>
      <c r="E11" s="148">
        <f t="shared" si="2"/>
        <v>17359308.827831253</v>
      </c>
      <c r="F11" s="60">
        <v>0</v>
      </c>
      <c r="G11" s="60">
        <v>0</v>
      </c>
    </row>
    <row r="12" spans="1:7" x14ac:dyDescent="0.25">
      <c r="A12" s="53" t="s">
        <v>457</v>
      </c>
      <c r="B12" s="148">
        <v>4200000</v>
      </c>
      <c r="C12" s="148">
        <f t="shared" si="1"/>
        <v>4410000</v>
      </c>
      <c r="D12" s="148">
        <f t="shared" si="2"/>
        <v>4630500</v>
      </c>
      <c r="E12" s="148">
        <f t="shared" si="2"/>
        <v>4862025</v>
      </c>
      <c r="F12" s="60">
        <v>0</v>
      </c>
      <c r="G12" s="60">
        <v>0</v>
      </c>
    </row>
    <row r="13" spans="1:7" x14ac:dyDescent="0.25">
      <c r="A13" s="53" t="s">
        <v>458</v>
      </c>
      <c r="B13" s="148">
        <v>318000</v>
      </c>
      <c r="C13" s="148">
        <f t="shared" si="1"/>
        <v>333900</v>
      </c>
      <c r="D13" s="148">
        <f t="shared" si="2"/>
        <v>350595</v>
      </c>
      <c r="E13" s="148">
        <f t="shared" si="2"/>
        <v>368124.75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/>
      <c r="D14" s="60"/>
      <c r="E14" s="60"/>
      <c r="F14" s="60"/>
      <c r="G14" s="60"/>
    </row>
    <row r="15" spans="1:7" x14ac:dyDescent="0.25">
      <c r="A15" s="53" t="s">
        <v>460</v>
      </c>
      <c r="B15" s="60">
        <v>0</v>
      </c>
      <c r="C15" s="60"/>
      <c r="D15" s="60"/>
      <c r="E15" s="60"/>
      <c r="F15" s="60"/>
      <c r="G15" s="60"/>
    </row>
    <row r="16" spans="1:7" x14ac:dyDescent="0.25">
      <c r="A16" s="53" t="s">
        <v>461</v>
      </c>
      <c r="B16" s="60">
        <v>0</v>
      </c>
      <c r="C16" s="60"/>
      <c r="D16" s="60"/>
      <c r="E16" s="60"/>
      <c r="F16" s="60"/>
      <c r="G16" s="60"/>
    </row>
    <row r="17" spans="1:7" x14ac:dyDescent="0.25">
      <c r="A17" s="53" t="s">
        <v>462</v>
      </c>
      <c r="B17" s="60">
        <v>0</v>
      </c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3">SUM(C20:C28)</f>
        <v>0</v>
      </c>
      <c r="D19" s="61">
        <f t="shared" si="3"/>
        <v>0</v>
      </c>
      <c r="E19" s="61">
        <f t="shared" si="3"/>
        <v>0</v>
      </c>
      <c r="F19" s="61">
        <f t="shared" si="3"/>
        <v>0</v>
      </c>
      <c r="G19" s="61">
        <f t="shared" si="3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121934563.02000001</v>
      </c>
      <c r="C30" s="61">
        <f t="shared" ref="C30:G30" si="4">C8+C19</f>
        <v>128031291.171</v>
      </c>
      <c r="D30" s="61">
        <f t="shared" si="4"/>
        <v>134432855.72955</v>
      </c>
      <c r="E30" s="61">
        <f t="shared" si="4"/>
        <v>141154498.51602754</v>
      </c>
      <c r="F30" s="61">
        <f t="shared" si="4"/>
        <v>0</v>
      </c>
      <c r="G30" s="61">
        <f t="shared" si="4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121934563.02000001</v>
      </c>
      <c r="Q2" s="18">
        <f>'Formato 7 b)'!C8</f>
        <v>128031291.171</v>
      </c>
      <c r="R2" s="18">
        <f>'Formato 7 b)'!D8</f>
        <v>134432855.72955</v>
      </c>
      <c r="S2" s="18">
        <f>'Formato 7 b)'!E8</f>
        <v>141154498.51602754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97675746.180000007</v>
      </c>
      <c r="Q3" s="18">
        <f>'Formato 7 b)'!C9</f>
        <v>102559533.48900001</v>
      </c>
      <c r="R3" s="18">
        <f>'Formato 7 b)'!D9</f>
        <v>107687510.16345002</v>
      </c>
      <c r="S3" s="18">
        <f>'Formato 7 b)'!E9</f>
        <v>113071885.67162253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4745193.1900000004</v>
      </c>
      <c r="Q4" s="18">
        <f>'Formato 7 b)'!C10</f>
        <v>4982452.8495000005</v>
      </c>
      <c r="R4" s="18">
        <f>'Formato 7 b)'!D10</f>
        <v>5231575.4919750011</v>
      </c>
      <c r="S4" s="18">
        <f>'Formato 7 b)'!E10</f>
        <v>5493154.2665737513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14995623.65</v>
      </c>
      <c r="Q5" s="18">
        <f>'Formato 7 b)'!C11</f>
        <v>15745404.832500001</v>
      </c>
      <c r="R5" s="18">
        <f>'Formato 7 b)'!D11</f>
        <v>16532675.074125003</v>
      </c>
      <c r="S5" s="18">
        <f>'Formato 7 b)'!E11</f>
        <v>17359308.827831253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4200000</v>
      </c>
      <c r="Q6" s="18">
        <f>'Formato 7 b)'!C12</f>
        <v>4410000</v>
      </c>
      <c r="R6" s="18">
        <f>'Formato 7 b)'!D12</f>
        <v>4630500</v>
      </c>
      <c r="S6" s="18">
        <f>'Formato 7 b)'!E12</f>
        <v>4862025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318000</v>
      </c>
      <c r="Q7" s="18">
        <f>'Formato 7 b)'!C13</f>
        <v>333900</v>
      </c>
      <c r="R7" s="18">
        <f>'Formato 7 b)'!D13</f>
        <v>350595</v>
      </c>
      <c r="S7" s="18">
        <f>'Formato 7 b)'!E13</f>
        <v>368124.75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121934563.02000001</v>
      </c>
      <c r="Q22" s="18">
        <f>'Formato 7 b)'!C30</f>
        <v>128031291.171</v>
      </c>
      <c r="R22" s="18">
        <f>'Formato 7 b)'!D30</f>
        <v>134432855.72955</v>
      </c>
      <c r="S22" s="18">
        <f>'Formato 7 b)'!E30</f>
        <v>141154498.51602754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47"/>
  <sheetViews>
    <sheetView showGridLines="0" topLeftCell="B1" zoomScale="90" zoomScaleNormal="90" workbookViewId="0">
      <selection activeCell="G34" sqref="G34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8" t="s">
        <v>466</v>
      </c>
      <c r="B1" s="178"/>
      <c r="C1" s="178"/>
      <c r="D1" s="178"/>
      <c r="E1" s="178"/>
      <c r="F1" s="178"/>
      <c r="G1" s="178"/>
    </row>
    <row r="2" spans="1:7" ht="14.25" x14ac:dyDescent="0.45">
      <c r="A2" s="160" t="str">
        <f>ENTIDAD</f>
        <v>Municipio de León, Gobierno del Estado de Guanajuato</v>
      </c>
      <c r="B2" s="161"/>
      <c r="C2" s="161"/>
      <c r="D2" s="161"/>
      <c r="E2" s="161"/>
      <c r="F2" s="161"/>
      <c r="G2" s="162"/>
    </row>
    <row r="3" spans="1:7" ht="14.25" x14ac:dyDescent="0.45">
      <c r="A3" s="163" t="s">
        <v>467</v>
      </c>
      <c r="B3" s="164"/>
      <c r="C3" s="164"/>
      <c r="D3" s="164"/>
      <c r="E3" s="164"/>
      <c r="F3" s="164"/>
      <c r="G3" s="165"/>
    </row>
    <row r="4" spans="1:7" ht="14.25" x14ac:dyDescent="0.45">
      <c r="A4" s="169" t="s">
        <v>118</v>
      </c>
      <c r="B4" s="170"/>
      <c r="C4" s="170"/>
      <c r="D4" s="170"/>
      <c r="E4" s="170"/>
      <c r="F4" s="170"/>
      <c r="G4" s="171"/>
    </row>
    <row r="5" spans="1:7" x14ac:dyDescent="0.25">
      <c r="A5" s="195" t="s">
        <v>3288</v>
      </c>
      <c r="B5" s="193" t="str">
        <f>ANIO5R</f>
        <v>2013 ¹ (c)</v>
      </c>
      <c r="C5" s="193" t="str">
        <f>ANIO4R</f>
        <v>2014 ¹ (c)</v>
      </c>
      <c r="D5" s="193" t="str">
        <f>ANIO3R</f>
        <v>2015 ¹ (c)</v>
      </c>
      <c r="E5" s="193" t="str">
        <f>ANIO2R</f>
        <v>2016 ¹ (c)</v>
      </c>
      <c r="F5" s="193" t="str">
        <f>ANIO1R</f>
        <v>2017 ¹ (c)</v>
      </c>
      <c r="G5" s="51">
        <f>ANIO_INFORME</f>
        <v>2018</v>
      </c>
    </row>
    <row r="6" spans="1:7" ht="32.1" customHeight="1" x14ac:dyDescent="0.25">
      <c r="A6" s="196"/>
      <c r="B6" s="194"/>
      <c r="C6" s="194"/>
      <c r="D6" s="194"/>
      <c r="E6" s="194"/>
      <c r="F6" s="194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97906433.390000001</v>
      </c>
      <c r="E7" s="59">
        <f t="shared" si="0"/>
        <v>97037069.319999993</v>
      </c>
      <c r="F7" s="59">
        <f t="shared" si="0"/>
        <v>99335220.649999991</v>
      </c>
      <c r="G7" s="59">
        <f t="shared" si="0"/>
        <v>121553167.36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148">
        <v>4190484.93</v>
      </c>
      <c r="E11" s="148">
        <v>4689529.4000000004</v>
      </c>
      <c r="F11" s="148">
        <v>5011354.09</v>
      </c>
      <c r="G11" s="148">
        <v>5080156.5</v>
      </c>
    </row>
    <row r="12" spans="1:7" x14ac:dyDescent="0.25">
      <c r="A12" s="53" t="s">
        <v>473</v>
      </c>
      <c r="B12" s="60">
        <v>0</v>
      </c>
      <c r="C12" s="60">
        <v>0</v>
      </c>
      <c r="D12" s="148">
        <v>4704217.95</v>
      </c>
      <c r="E12" s="148">
        <v>4178279.15</v>
      </c>
      <c r="F12" s="148">
        <v>3886367.88</v>
      </c>
      <c r="G12" s="148">
        <v>4459346.4400000004</v>
      </c>
    </row>
    <row r="13" spans="1:7" x14ac:dyDescent="0.25">
      <c r="A13" s="56" t="s">
        <v>474</v>
      </c>
      <c r="B13" s="60">
        <v>0</v>
      </c>
      <c r="C13" s="60">
        <v>0</v>
      </c>
      <c r="D13" s="148">
        <v>13784530.970000001</v>
      </c>
      <c r="E13" s="148">
        <v>5594370.5999999996</v>
      </c>
      <c r="F13" s="148">
        <v>4844748.7699999996</v>
      </c>
      <c r="G13" s="148">
        <v>4153820.31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148">
        <v>4902411.54</v>
      </c>
      <c r="E15" s="148">
        <v>3980283.39</v>
      </c>
      <c r="F15" s="148">
        <v>7118747.5700000003</v>
      </c>
      <c r="G15" s="148">
        <v>8163810.7199999997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148">
        <v>0</v>
      </c>
      <c r="F16" s="148">
        <v>0</v>
      </c>
      <c r="G16" s="148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148">
        <v>70324788</v>
      </c>
      <c r="E17" s="148">
        <v>73841025.959999993</v>
      </c>
      <c r="F17" s="148">
        <v>76056256.739999995</v>
      </c>
      <c r="G17" s="148">
        <v>98337944.5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148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148">
        <v>4753580.82</v>
      </c>
      <c r="F19" s="148">
        <v>2417745.6</v>
      </c>
      <c r="G19" s="148">
        <v>1358088.89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97906433.390000001</v>
      </c>
      <c r="E31" s="61">
        <f t="shared" si="3"/>
        <v>97037069.319999993</v>
      </c>
      <c r="F31" s="61">
        <f t="shared" si="3"/>
        <v>99335220.649999991</v>
      </c>
      <c r="G31" s="61">
        <f t="shared" si="3"/>
        <v>121553167.36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148">
        <f>D31</f>
        <v>97906433.390000001</v>
      </c>
      <c r="E34" s="148">
        <f>E31</f>
        <v>97037069.319999993</v>
      </c>
      <c r="F34" s="148">
        <f>F31</f>
        <v>99335220.649999991</v>
      </c>
      <c r="G34" s="148">
        <f>G31</f>
        <v>121553167.36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97906433.390000001</v>
      </c>
      <c r="E36" s="61">
        <f t="shared" si="4"/>
        <v>97037069.319999993</v>
      </c>
      <c r="F36" s="61">
        <f t="shared" si="4"/>
        <v>99335220.649999991</v>
      </c>
      <c r="G36" s="61">
        <f t="shared" si="4"/>
        <v>121553167.36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2" t="s">
        <v>3292</v>
      </c>
      <c r="B39" s="192"/>
      <c r="C39" s="192"/>
      <c r="D39" s="192"/>
      <c r="E39" s="192"/>
      <c r="F39" s="192"/>
      <c r="G39" s="192"/>
    </row>
    <row r="40" spans="1:7" ht="15" customHeight="1" x14ac:dyDescent="0.25">
      <c r="A40" s="192" t="s">
        <v>3293</v>
      </c>
      <c r="B40" s="192"/>
      <c r="C40" s="192"/>
      <c r="D40" s="192"/>
      <c r="E40" s="192"/>
      <c r="F40" s="192"/>
      <c r="G40" s="192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97906433.390000001</v>
      </c>
      <c r="S2" s="18">
        <f>'Formato 7 c)'!E7</f>
        <v>97037069.319999993</v>
      </c>
      <c r="T2" s="18">
        <f>'Formato 7 c)'!F7</f>
        <v>99335220.649999991</v>
      </c>
      <c r="U2" s="18">
        <f>'Formato 7 c)'!G7</f>
        <v>121553167.36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4190484.93</v>
      </c>
      <c r="S6" s="18">
        <f>'Formato 7 c)'!E11</f>
        <v>4689529.4000000004</v>
      </c>
      <c r="T6" s="18">
        <f>'Formato 7 c)'!F11</f>
        <v>5011354.09</v>
      </c>
      <c r="U6" s="18">
        <f>'Formato 7 c)'!G11</f>
        <v>5080156.5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4704217.95</v>
      </c>
      <c r="S7" s="18">
        <f>'Formato 7 c)'!E12</f>
        <v>4178279.15</v>
      </c>
      <c r="T7" s="18">
        <f>'Formato 7 c)'!F12</f>
        <v>3886367.88</v>
      </c>
      <c r="U7" s="18">
        <f>'Formato 7 c)'!G12</f>
        <v>4459346.4400000004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13784530.970000001</v>
      </c>
      <c r="S8" s="18">
        <f>'Formato 7 c)'!E13</f>
        <v>5594370.5999999996</v>
      </c>
      <c r="T8" s="18">
        <f>'Formato 7 c)'!F13</f>
        <v>4844748.7699999996</v>
      </c>
      <c r="U8" s="18">
        <f>'Formato 7 c)'!G13</f>
        <v>4153820.31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4902411.54</v>
      </c>
      <c r="S10" s="18">
        <f>'Formato 7 c)'!E15</f>
        <v>3980283.39</v>
      </c>
      <c r="T10" s="18">
        <f>'Formato 7 c)'!F15</f>
        <v>7118747.5700000003</v>
      </c>
      <c r="U10" s="18">
        <f>'Formato 7 c)'!G15</f>
        <v>8163810.7199999997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70324788</v>
      </c>
      <c r="S12" s="18">
        <f>'Formato 7 c)'!E17</f>
        <v>73841025.959999993</v>
      </c>
      <c r="T12" s="18">
        <f>'Formato 7 c)'!F17</f>
        <v>76056256.739999995</v>
      </c>
      <c r="U12" s="18">
        <f>'Formato 7 c)'!G17</f>
        <v>98337944.5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4753580.82</v>
      </c>
      <c r="T14" s="18">
        <f>'Formato 7 c)'!F19</f>
        <v>2417745.6</v>
      </c>
      <c r="U14" s="18">
        <f>'Formato 7 c)'!G19</f>
        <v>1358088.89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97906433.390000001</v>
      </c>
      <c r="S23" s="18">
        <f>'Formato 7 c)'!E31</f>
        <v>97037069.319999993</v>
      </c>
      <c r="T23" s="18">
        <f>'Formato 7 c)'!F31</f>
        <v>99335220.649999991</v>
      </c>
      <c r="U23" s="18">
        <f>'Formato 7 c)'!G31</f>
        <v>121553167.36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97906433.390000001</v>
      </c>
      <c r="S25" s="18">
        <f>'Formato 7 c)'!E34</f>
        <v>97037069.319999993</v>
      </c>
      <c r="T25" s="18">
        <f>'Formato 7 c)'!F34</f>
        <v>99335220.649999991</v>
      </c>
      <c r="U25" s="18">
        <f>'Formato 7 c)'!G34</f>
        <v>121553167.36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97906433.390000001</v>
      </c>
      <c r="S27" s="18">
        <f>'Formato 7 c)'!E36</f>
        <v>97037069.319999993</v>
      </c>
      <c r="T27" s="18">
        <f>'Formato 7 c)'!F36</f>
        <v>99335220.649999991</v>
      </c>
      <c r="U27" s="18">
        <f>'Formato 7 c)'!G36</f>
        <v>121553167.36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3"/>
  <sheetViews>
    <sheetView showGridLines="0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8" t="s">
        <v>490</v>
      </c>
      <c r="B1" s="178"/>
      <c r="C1" s="178"/>
      <c r="D1" s="178"/>
      <c r="E1" s="178"/>
      <c r="F1" s="178"/>
      <c r="G1" s="178"/>
    </row>
    <row r="2" spans="1:7" ht="14.25" x14ac:dyDescent="0.45">
      <c r="A2" s="160" t="str">
        <f>ENTIDAD</f>
        <v>Municipio de León, Gobierno del Estado de Guanajuato</v>
      </c>
      <c r="B2" s="161"/>
      <c r="C2" s="161"/>
      <c r="D2" s="161"/>
      <c r="E2" s="161"/>
      <c r="F2" s="161"/>
      <c r="G2" s="162"/>
    </row>
    <row r="3" spans="1:7" ht="14.25" x14ac:dyDescent="0.45">
      <c r="A3" s="163" t="s">
        <v>491</v>
      </c>
      <c r="B3" s="164"/>
      <c r="C3" s="164"/>
      <c r="D3" s="164"/>
      <c r="E3" s="164"/>
      <c r="F3" s="164"/>
      <c r="G3" s="165"/>
    </row>
    <row r="4" spans="1:7" ht="14.25" x14ac:dyDescent="0.45">
      <c r="A4" s="169" t="s">
        <v>118</v>
      </c>
      <c r="B4" s="170"/>
      <c r="C4" s="170"/>
      <c r="D4" s="170"/>
      <c r="E4" s="170"/>
      <c r="F4" s="170"/>
      <c r="G4" s="171"/>
    </row>
    <row r="5" spans="1:7" x14ac:dyDescent="0.25">
      <c r="A5" s="197" t="s">
        <v>3142</v>
      </c>
      <c r="B5" s="193" t="str">
        <f>ANIO5R</f>
        <v>2013 ¹ (c)</v>
      </c>
      <c r="C5" s="193" t="str">
        <f>ANIO4R</f>
        <v>2014 ¹ (c)</v>
      </c>
      <c r="D5" s="193" t="str">
        <f>ANIO3R</f>
        <v>2015 ¹ (c)</v>
      </c>
      <c r="E5" s="193" t="str">
        <f>ANIO2R</f>
        <v>2016 ¹ (c)</v>
      </c>
      <c r="F5" s="193" t="str">
        <f>ANIO1R</f>
        <v>2017 ¹ (c)</v>
      </c>
      <c r="G5" s="51">
        <f>ANIO_INFORME</f>
        <v>2018</v>
      </c>
    </row>
    <row r="6" spans="1:7" ht="32.1" customHeight="1" x14ac:dyDescent="0.25">
      <c r="A6" s="198"/>
      <c r="B6" s="194"/>
      <c r="C6" s="194"/>
      <c r="D6" s="194"/>
      <c r="E6" s="194"/>
      <c r="F6" s="194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94008165.409999982</v>
      </c>
      <c r="E7" s="59">
        <f t="shared" si="0"/>
        <v>94168010.099999979</v>
      </c>
      <c r="F7" s="59">
        <f t="shared" si="0"/>
        <v>86784358.800000012</v>
      </c>
      <c r="G7" s="59">
        <f t="shared" si="0"/>
        <v>102595719.59999999</v>
      </c>
    </row>
    <row r="8" spans="1:7" x14ac:dyDescent="0.25">
      <c r="A8" s="53" t="s">
        <v>454</v>
      </c>
      <c r="B8" s="60">
        <v>0</v>
      </c>
      <c r="C8" s="60">
        <v>0</v>
      </c>
      <c r="D8" s="148">
        <v>62153812.229999997</v>
      </c>
      <c r="E8" s="148">
        <v>65243197.509999998</v>
      </c>
      <c r="F8" s="148">
        <v>64089130.840000004</v>
      </c>
      <c r="G8" s="148">
        <v>79477548.629999995</v>
      </c>
    </row>
    <row r="9" spans="1:7" x14ac:dyDescent="0.25">
      <c r="A9" s="53" t="s">
        <v>455</v>
      </c>
      <c r="B9" s="60">
        <v>0</v>
      </c>
      <c r="C9" s="60">
        <v>0</v>
      </c>
      <c r="D9" s="148">
        <v>6124001.5</v>
      </c>
      <c r="E9" s="148">
        <v>6166466.75</v>
      </c>
      <c r="F9" s="148">
        <v>4761925.42</v>
      </c>
      <c r="G9" s="148">
        <v>4675661.41</v>
      </c>
    </row>
    <row r="10" spans="1:7" x14ac:dyDescent="0.25">
      <c r="A10" s="53" t="s">
        <v>456</v>
      </c>
      <c r="B10" s="60">
        <v>0</v>
      </c>
      <c r="C10" s="60">
        <v>0</v>
      </c>
      <c r="D10" s="148">
        <v>16119762.6</v>
      </c>
      <c r="E10" s="148">
        <v>16407902.07</v>
      </c>
      <c r="F10" s="148">
        <v>14440263.029999999</v>
      </c>
      <c r="G10" s="148">
        <v>13825398.279999999</v>
      </c>
    </row>
    <row r="11" spans="1:7" x14ac:dyDescent="0.25">
      <c r="A11" s="53" t="s">
        <v>457</v>
      </c>
      <c r="B11" s="60">
        <v>0</v>
      </c>
      <c r="C11" s="60">
        <v>0</v>
      </c>
      <c r="D11" s="148">
        <v>5863730.5300000003</v>
      </c>
      <c r="E11" s="148">
        <v>4186231.36</v>
      </c>
      <c r="F11" s="148">
        <v>2867997.06</v>
      </c>
      <c r="G11" s="148">
        <v>3771208.42</v>
      </c>
    </row>
    <row r="12" spans="1:7" x14ac:dyDescent="0.25">
      <c r="A12" s="53" t="s">
        <v>458</v>
      </c>
      <c r="B12" s="60">
        <v>0</v>
      </c>
      <c r="C12" s="60">
        <v>0</v>
      </c>
      <c r="D12" s="148">
        <v>3206231.47</v>
      </c>
      <c r="E12" s="148">
        <v>1867782.49</v>
      </c>
      <c r="F12" s="148">
        <v>625042.44999999995</v>
      </c>
      <c r="G12" s="148">
        <v>845902.86</v>
      </c>
    </row>
    <row r="13" spans="1:7" x14ac:dyDescent="0.25">
      <c r="A13" s="53" t="s">
        <v>459</v>
      </c>
      <c r="B13" s="60">
        <v>0</v>
      </c>
      <c r="C13" s="60">
        <v>0</v>
      </c>
      <c r="D13" s="148">
        <v>540627.07999999996</v>
      </c>
      <c r="E13" s="148">
        <v>296429.92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7666901.4700000007</v>
      </c>
      <c r="G18" s="61">
        <f t="shared" si="1"/>
        <v>8163810.6400000006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148">
        <v>387066.3</v>
      </c>
      <c r="G20" s="148">
        <v>397903.24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148">
        <v>274666.42</v>
      </c>
      <c r="G21" s="148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148">
        <v>3200532.18</v>
      </c>
      <c r="G22" s="148">
        <v>4073307.66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148">
        <v>354930.54</v>
      </c>
      <c r="G23" s="148">
        <v>3692599.74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148">
        <v>3449706.03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94008165.409999982</v>
      </c>
      <c r="E29" s="60">
        <f t="shared" si="2"/>
        <v>94168010.099999979</v>
      </c>
      <c r="F29" s="60">
        <f t="shared" si="2"/>
        <v>94451260.270000011</v>
      </c>
      <c r="G29" s="60">
        <f t="shared" si="2"/>
        <v>110759530.23999999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2" t="s">
        <v>3292</v>
      </c>
      <c r="B32" s="192"/>
      <c r="C32" s="192"/>
      <c r="D32" s="192"/>
      <c r="E32" s="192"/>
      <c r="F32" s="192"/>
      <c r="G32" s="192"/>
    </row>
    <row r="33" spans="1:7" x14ac:dyDescent="0.25">
      <c r="A33" s="192" t="s">
        <v>3293</v>
      </c>
      <c r="B33" s="192"/>
      <c r="C33" s="192"/>
      <c r="D33" s="192"/>
      <c r="E33" s="192"/>
      <c r="F33" s="192"/>
      <c r="G33" s="19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94008165.409999982</v>
      </c>
      <c r="S2" s="18">
        <f>'Formato 7 d)'!E7</f>
        <v>94168010.099999979</v>
      </c>
      <c r="T2" s="18">
        <f>'Formato 7 d)'!F7</f>
        <v>86784358.800000012</v>
      </c>
      <c r="U2" s="18">
        <f>'Formato 7 d)'!G7</f>
        <v>102595719.59999999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62153812.229999997</v>
      </c>
      <c r="S3" s="18">
        <f>'Formato 7 d)'!E8</f>
        <v>65243197.509999998</v>
      </c>
      <c r="T3" s="18">
        <f>'Formato 7 d)'!F8</f>
        <v>64089130.840000004</v>
      </c>
      <c r="U3" s="18">
        <f>'Formato 7 d)'!G8</f>
        <v>79477548.629999995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6124001.5</v>
      </c>
      <c r="S4" s="18">
        <f>'Formato 7 d)'!E9</f>
        <v>6166466.75</v>
      </c>
      <c r="T4" s="18">
        <f>'Formato 7 d)'!F9</f>
        <v>4761925.42</v>
      </c>
      <c r="U4" s="18">
        <f>'Formato 7 d)'!G9</f>
        <v>4675661.41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16119762.6</v>
      </c>
      <c r="S5" s="18">
        <f>'Formato 7 d)'!E10</f>
        <v>16407902.07</v>
      </c>
      <c r="T5" s="18">
        <f>'Formato 7 d)'!F10</f>
        <v>14440263.029999999</v>
      </c>
      <c r="U5" s="18">
        <f>'Formato 7 d)'!G10</f>
        <v>13825398.279999999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5863730.5300000003</v>
      </c>
      <c r="S6" s="18">
        <f>'Formato 7 d)'!E11</f>
        <v>4186231.36</v>
      </c>
      <c r="T6" s="18">
        <f>'Formato 7 d)'!F11</f>
        <v>2867997.06</v>
      </c>
      <c r="U6" s="18">
        <f>'Formato 7 d)'!G11</f>
        <v>3771208.42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3206231.47</v>
      </c>
      <c r="S7" s="18">
        <f>'Formato 7 d)'!E12</f>
        <v>1867782.49</v>
      </c>
      <c r="T7" s="18">
        <f>'Formato 7 d)'!F12</f>
        <v>625042.44999999995</v>
      </c>
      <c r="U7" s="18">
        <f>'Formato 7 d)'!G12</f>
        <v>845902.86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540627.07999999996</v>
      </c>
      <c r="S8" s="18">
        <f>'Formato 7 d)'!E13</f>
        <v>296429.92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7666901.4700000007</v>
      </c>
      <c r="U12" s="18">
        <f>'Formato 7 d)'!G18</f>
        <v>8163810.6400000006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387066.3</v>
      </c>
      <c r="U14" s="18">
        <f>'Formato 7 d)'!G20</f>
        <v>397903.24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274666.42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3200532.18</v>
      </c>
      <c r="U16" s="18">
        <f>'Formato 7 d)'!G22</f>
        <v>4073307.66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354930.54</v>
      </c>
      <c r="U17" s="18">
        <f>'Formato 7 d)'!G23</f>
        <v>3692599.74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3449706.03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94008165.409999982</v>
      </c>
      <c r="S22" s="18">
        <f>'Formato 7 d)'!E29</f>
        <v>94168010.099999979</v>
      </c>
      <c r="T22" s="18">
        <f>'Formato 7 d)'!F29</f>
        <v>94451260.270000011</v>
      </c>
      <c r="U22" s="18">
        <f>'Formato 7 d)'!G29</f>
        <v>110759530.23999999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2" t="s">
        <v>495</v>
      </c>
      <c r="B1" s="172"/>
      <c r="C1" s="172"/>
      <c r="D1" s="172"/>
      <c r="E1" s="172"/>
      <c r="F1" s="172"/>
      <c r="G1" s="111"/>
    </row>
    <row r="2" spans="1:7" ht="14.25" x14ac:dyDescent="0.45">
      <c r="A2" s="160" t="str">
        <f>ENTE_PUBLICO</f>
        <v>SISTEMA PARA EL DESARROLLO INTEGRAL DE LA FAMILIA EN EL MUNICIPIO DE LEÓN., Gobierno del Estado de Guanajuato</v>
      </c>
      <c r="B2" s="161"/>
      <c r="C2" s="161"/>
      <c r="D2" s="161"/>
      <c r="E2" s="161"/>
      <c r="F2" s="162"/>
    </row>
    <row r="3" spans="1:7" ht="14.25" x14ac:dyDescent="0.45">
      <c r="A3" s="169" t="s">
        <v>496</v>
      </c>
      <c r="B3" s="170"/>
      <c r="C3" s="170"/>
      <c r="D3" s="170"/>
      <c r="E3" s="170"/>
      <c r="F3" s="171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x14ac:dyDescent="0.2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x14ac:dyDescent="0.25">
      <c r="A13" s="138" t="s">
        <v>509</v>
      </c>
      <c r="B13" s="60"/>
      <c r="C13" s="60"/>
      <c r="D13" s="60"/>
      <c r="E13" s="60"/>
      <c r="F13" s="60"/>
    </row>
    <row r="14" spans="1:7" x14ac:dyDescent="0.2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x14ac:dyDescent="0.25">
      <c r="A17" s="138" t="s">
        <v>509</v>
      </c>
      <c r="B17" s="60"/>
      <c r="C17" s="60"/>
      <c r="D17" s="60"/>
      <c r="E17" s="60"/>
      <c r="F17" s="60"/>
    </row>
    <row r="18" spans="1:6" x14ac:dyDescent="0.2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x14ac:dyDescent="0.25">
      <c r="A22" s="64" t="s">
        <v>515</v>
      </c>
      <c r="B22" s="145"/>
      <c r="C22" s="145"/>
      <c r="D22" s="145"/>
      <c r="E22" s="145"/>
      <c r="F22" s="145"/>
    </row>
    <row r="23" spans="1:6" x14ac:dyDescent="0.2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x14ac:dyDescent="0.25">
      <c r="A25" s="136" t="s">
        <v>518</v>
      </c>
      <c r="B25" s="146"/>
      <c r="C25" s="60"/>
      <c r="D25" s="60"/>
      <c r="E25" s="60"/>
      <c r="F25" s="60"/>
    </row>
    <row r="26" spans="1:6" x14ac:dyDescent="0.25">
      <c r="A26" s="137"/>
      <c r="B26" s="54"/>
      <c r="C26" s="54"/>
      <c r="D26" s="54"/>
      <c r="E26" s="54"/>
      <c r="F26" s="54"/>
    </row>
    <row r="27" spans="1:6" x14ac:dyDescent="0.25">
      <c r="A27" s="135" t="s">
        <v>519</v>
      </c>
      <c r="B27" s="54"/>
      <c r="C27" s="54"/>
      <c r="D27" s="54"/>
      <c r="E27" s="54"/>
      <c r="F27" s="54"/>
    </row>
    <row r="28" spans="1:6" x14ac:dyDescent="0.25">
      <c r="A28" s="136" t="s">
        <v>520</v>
      </c>
      <c r="B28" s="60"/>
      <c r="C28" s="60"/>
      <c r="D28" s="60"/>
      <c r="E28" s="60"/>
      <c r="F28" s="60"/>
    </row>
    <row r="29" spans="1:6" x14ac:dyDescent="0.2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x14ac:dyDescent="0.25">
      <c r="A31" s="136" t="s">
        <v>506</v>
      </c>
      <c r="B31" s="60"/>
      <c r="C31" s="60"/>
      <c r="D31" s="60"/>
      <c r="E31" s="60"/>
      <c r="F31" s="60"/>
    </row>
    <row r="32" spans="1:6" x14ac:dyDescent="0.25">
      <c r="A32" s="136" t="s">
        <v>510</v>
      </c>
      <c r="B32" s="60"/>
      <c r="C32" s="60"/>
      <c r="D32" s="60"/>
      <c r="E32" s="60"/>
      <c r="F32" s="60"/>
    </row>
    <row r="33" spans="1:6" x14ac:dyDescent="0.25">
      <c r="A33" s="136" t="s">
        <v>522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2" t="s">
        <v>545</v>
      </c>
      <c r="B1" s="172"/>
      <c r="C1" s="172"/>
      <c r="D1" s="172"/>
      <c r="E1" s="172"/>
      <c r="F1" s="172"/>
    </row>
    <row r="2" spans="1:6" ht="14.25" x14ac:dyDescent="0.45">
      <c r="A2" s="160" t="str">
        <f>ENTE_PUBLICO_A</f>
        <v>SISTEMA PARA EL DESARROLLO INTEGRAL DE LA FAMILIA EN EL MUNICIPIO DE LEÓN., Gobierno del Estado de Guanajuato (a)</v>
      </c>
      <c r="B2" s="161"/>
      <c r="C2" s="161"/>
      <c r="D2" s="161"/>
      <c r="E2" s="161"/>
      <c r="F2" s="162"/>
    </row>
    <row r="3" spans="1:6" x14ac:dyDescent="0.25">
      <c r="A3" s="163" t="s">
        <v>117</v>
      </c>
      <c r="B3" s="164"/>
      <c r="C3" s="164"/>
      <c r="D3" s="164"/>
      <c r="E3" s="164"/>
      <c r="F3" s="165"/>
    </row>
    <row r="4" spans="1:6" ht="14.25" x14ac:dyDescent="0.45">
      <c r="A4" s="166" t="str">
        <f>PERIODO_INFORME</f>
        <v>Al 31 de diciembre de 2017 y al 30 de junio de 2018 (b)</v>
      </c>
      <c r="B4" s="167"/>
      <c r="C4" s="167"/>
      <c r="D4" s="167"/>
      <c r="E4" s="167"/>
      <c r="F4" s="168"/>
    </row>
    <row r="5" spans="1:6" ht="14.25" x14ac:dyDescent="0.45">
      <c r="A5" s="169" t="s">
        <v>118</v>
      </c>
      <c r="B5" s="170"/>
      <c r="C5" s="170"/>
      <c r="D5" s="170"/>
      <c r="E5" s="170"/>
      <c r="F5" s="171"/>
    </row>
    <row r="6" spans="1:6" s="3" customFormat="1" ht="28.5" x14ac:dyDescent="0.45">
      <c r="A6" s="132" t="s">
        <v>3284</v>
      </c>
      <c r="B6" s="133" t="str">
        <f>ANIO</f>
        <v>2018 (d)</v>
      </c>
      <c r="C6" s="130" t="str">
        <f>ULTIMO</f>
        <v>31 de diciembre de 2017 (e)</v>
      </c>
      <c r="D6" s="134" t="s">
        <v>0</v>
      </c>
      <c r="E6" s="133" t="str">
        <f>ANIO</f>
        <v>2018 (d)</v>
      </c>
      <c r="F6" s="130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v>30504652.830000002</v>
      </c>
      <c r="C9" s="60">
        <v>24690842.149999999</v>
      </c>
      <c r="D9" s="100" t="s">
        <v>54</v>
      </c>
      <c r="E9" s="60">
        <f>SUM(E10:E18)</f>
        <v>5341601.26</v>
      </c>
      <c r="F9" s="60">
        <f>SUM(F10:F18)</f>
        <v>6508218.7000000002</v>
      </c>
    </row>
    <row r="10" spans="1:6" x14ac:dyDescent="0.25">
      <c r="A10" s="96" t="s">
        <v>4</v>
      </c>
      <c r="B10" s="60">
        <v>92700</v>
      </c>
      <c r="C10" s="60">
        <v>132630.39999999999</v>
      </c>
      <c r="D10" s="101" t="s">
        <v>55</v>
      </c>
      <c r="E10" s="60">
        <v>36055.35</v>
      </c>
      <c r="F10" s="60">
        <v>18015.150000000001</v>
      </c>
    </row>
    <row r="11" spans="1:6" x14ac:dyDescent="0.25">
      <c r="A11" s="96" t="s">
        <v>5</v>
      </c>
      <c r="B11" s="60">
        <v>29772280.41</v>
      </c>
      <c r="C11" s="60">
        <v>24548009.260000002</v>
      </c>
      <c r="D11" s="101" t="s">
        <v>56</v>
      </c>
      <c r="E11" s="60">
        <v>49912.05</v>
      </c>
      <c r="F11" s="60">
        <v>1017866.31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639672.42000000004</v>
      </c>
      <c r="C13" s="60">
        <v>10202.49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317025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322916.53999999998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3330045.94</v>
      </c>
      <c r="F16" s="60">
        <v>4481649.54</v>
      </c>
    </row>
    <row r="17" spans="1:6" x14ac:dyDescent="0.25">
      <c r="A17" s="95" t="s">
        <v>11</v>
      </c>
      <c r="B17" s="60">
        <v>9883436.6399999987</v>
      </c>
      <c r="C17" s="60">
        <v>30486.639999999999</v>
      </c>
      <c r="D17" s="101" t="s">
        <v>62</v>
      </c>
      <c r="E17" s="60">
        <v>0</v>
      </c>
      <c r="F17" s="60">
        <v>990687.7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1285646.3799999999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5950.71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26225.599999999999</v>
      </c>
      <c r="C20" s="60">
        <v>24535.93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9857211.0399999991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v>10000</v>
      </c>
      <c r="C25" s="60"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10000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v>0</v>
      </c>
      <c r="C31" s="60"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v>0</v>
      </c>
      <c r="C38" s="60">
        <v>0</v>
      </c>
      <c r="D38" s="100" t="s">
        <v>83</v>
      </c>
      <c r="E38" s="60">
        <f>SUM(E39:E41)</f>
        <v>3202763.25</v>
      </c>
      <c r="F38" s="60">
        <f>SUM(F39:F41)</f>
        <v>7530.79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v>0</v>
      </c>
      <c r="C41" s="60">
        <v>0</v>
      </c>
      <c r="D41" s="101" t="s">
        <v>86</v>
      </c>
      <c r="E41" s="60">
        <v>3202763.25</v>
      </c>
      <c r="F41" s="60">
        <v>7530.79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40398089.469999999</v>
      </c>
      <c r="C47" s="61">
        <f>C9+C17+C25+C31+C38+C41</f>
        <v>24721328.789999999</v>
      </c>
      <c r="D47" s="99" t="s">
        <v>91</v>
      </c>
      <c r="E47" s="61">
        <f>E9+E19+E23+E26+E27+E31+E38+E42</f>
        <v>8544364.5099999998</v>
      </c>
      <c r="F47" s="61">
        <f>F9+F19+F23+F26+F27+F31+F38+F42</f>
        <v>6515749.4900000002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50000</v>
      </c>
      <c r="C51" s="60">
        <v>50000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74936985.689999998</v>
      </c>
      <c r="C52" s="60">
        <v>72436176.469999999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35582557.829999998</v>
      </c>
      <c r="C53" s="60">
        <v>34142467.520000003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19087.8</v>
      </c>
      <c r="C54" s="60">
        <v>19087.8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-44537035.609999999</v>
      </c>
      <c r="C55" s="60">
        <v>-42559721.200000003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8544364.5099999998</v>
      </c>
      <c r="F59" s="61">
        <f>F47+F57</f>
        <v>6515749.4900000002</v>
      </c>
    </row>
    <row r="60" spans="1:6" x14ac:dyDescent="0.25">
      <c r="A60" s="55" t="s">
        <v>50</v>
      </c>
      <c r="B60" s="61">
        <f>SUM(B50:B58)</f>
        <v>66051595.709999993</v>
      </c>
      <c r="C60" s="61">
        <f>SUM(C50:C58)</f>
        <v>64088010.590000004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106449685.17999999</v>
      </c>
      <c r="C62" s="61">
        <f>SUM(C47+C60)</f>
        <v>88809339.379999995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79700086</v>
      </c>
      <c r="F63" s="77">
        <f>SUM(F64:F66)</f>
        <v>79700086</v>
      </c>
    </row>
    <row r="64" spans="1:6" x14ac:dyDescent="0.25">
      <c r="A64" s="54"/>
      <c r="B64" s="54"/>
      <c r="C64" s="54"/>
      <c r="D64" s="103" t="s">
        <v>103</v>
      </c>
      <c r="E64" s="77">
        <v>79700086</v>
      </c>
      <c r="F64" s="77">
        <v>79700086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18205234.669999998</v>
      </c>
      <c r="F68" s="77">
        <f>SUM(F69:F73)</f>
        <v>2593503.8900000006</v>
      </c>
    </row>
    <row r="69" spans="1:6" x14ac:dyDescent="0.25">
      <c r="A69" s="12"/>
      <c r="B69" s="54"/>
      <c r="C69" s="54"/>
      <c r="D69" s="103" t="s">
        <v>107</v>
      </c>
      <c r="E69" s="77">
        <v>15611730.779999999</v>
      </c>
      <c r="F69" s="77">
        <v>-28686831.460000001</v>
      </c>
    </row>
    <row r="70" spans="1:6" x14ac:dyDescent="0.25">
      <c r="A70" s="12"/>
      <c r="B70" s="54"/>
      <c r="C70" s="54"/>
      <c r="D70" s="103" t="s">
        <v>108</v>
      </c>
      <c r="E70" s="77">
        <v>2593503.89</v>
      </c>
      <c r="F70" s="77">
        <v>31280335.350000001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v>0</v>
      </c>
      <c r="F75" s="77"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97905320.670000002</v>
      </c>
      <c r="F79" s="61">
        <f>F63+F68+F75</f>
        <v>82293589.890000001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106449685.18000001</v>
      </c>
      <c r="F81" s="61">
        <f>F59+F79</f>
        <v>88809339.379999995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30504652.830000002</v>
      </c>
      <c r="Q4" s="18">
        <f>'Formato 1'!C9</f>
        <v>24690842.149999999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92700</v>
      </c>
      <c r="Q5" s="18">
        <f>'Formato 1'!C10</f>
        <v>132630.39999999999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29772280.41</v>
      </c>
      <c r="Q6" s="18">
        <f>'Formato 1'!C11</f>
        <v>24548009.260000002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639672.42000000004</v>
      </c>
      <c r="Q8" s="18">
        <f>'Formato 1'!C13</f>
        <v>10202.49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9883436.6399999987</v>
      </c>
      <c r="Q12" s="18">
        <f>'Formato 1'!C17</f>
        <v>30486.639999999999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5950.71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26225.599999999999</v>
      </c>
      <c r="Q15" s="18">
        <f>'Formato 1'!C20</f>
        <v>24535.93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9857211.0399999991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10000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10000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40398089.469999999</v>
      </c>
      <c r="Q42" s="18">
        <f>'Formato 1'!C47</f>
        <v>24721328.789999999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50000</v>
      </c>
      <c r="Q45">
        <f>'Formato 1'!C51</f>
        <v>50000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74936985.689999998</v>
      </c>
      <c r="Q46">
        <f>'Formato 1'!C52</f>
        <v>72436176.469999999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35582557.829999998</v>
      </c>
      <c r="Q47">
        <f>'Formato 1'!C53</f>
        <v>34142467.520000003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19087.8</v>
      </c>
      <c r="Q48">
        <f>'Formato 1'!C54</f>
        <v>19087.8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-44537035.609999999</v>
      </c>
      <c r="Q49">
        <f>'Formato 1'!C55</f>
        <v>-42559721.200000003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66051595.709999993</v>
      </c>
      <c r="Q53">
        <f>'Formato 1'!C60</f>
        <v>64088010.590000004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106449685.17999999</v>
      </c>
      <c r="Q54">
        <f>'Formato 1'!C62</f>
        <v>88809339.379999995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5341601.26</v>
      </c>
      <c r="Q57">
        <f>'Formato 1'!F9</f>
        <v>6508218.7000000002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36055.35</v>
      </c>
      <c r="Q58">
        <f>'Formato 1'!F10</f>
        <v>18015.150000000001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49912.05</v>
      </c>
      <c r="Q59">
        <f>'Formato 1'!F11</f>
        <v>1017866.31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317025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322916.53999999998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3330045.94</v>
      </c>
      <c r="Q64">
        <f>'Formato 1'!F16</f>
        <v>4481649.54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990687.7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1285646.3799999999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3202763.25</v>
      </c>
      <c r="Q87">
        <f>'Formato 1'!F38</f>
        <v>7530.79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3202763.25</v>
      </c>
      <c r="Q90">
        <f>'Formato 1'!F41</f>
        <v>7530.79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8544364.5099999998</v>
      </c>
      <c r="Q95">
        <f>'Formato 1'!F47</f>
        <v>6515749.4900000002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8544364.5099999998</v>
      </c>
      <c r="Q104">
        <f>'Formato 1'!F59</f>
        <v>6515749.4900000002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79700086</v>
      </c>
      <c r="Q106">
        <f>'Formato 1'!F63</f>
        <v>79700086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79700086</v>
      </c>
      <c r="Q107">
        <f>'Formato 1'!F64</f>
        <v>79700086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18205234.669999998</v>
      </c>
      <c r="Q110">
        <f>'Formato 1'!F68</f>
        <v>2593503.8900000006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15611730.779999999</v>
      </c>
      <c r="Q111">
        <f>'Formato 1'!F69</f>
        <v>-28686831.460000001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2593503.89</v>
      </c>
      <c r="Q112">
        <f>'Formato 1'!F70</f>
        <v>31280335.350000001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97905320.670000002</v>
      </c>
      <c r="Q119">
        <f>'Formato 1'!F79</f>
        <v>82293589.890000001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106449685.18000001</v>
      </c>
      <c r="Q120">
        <f>'Formato 1'!F81</f>
        <v>88809339.379999995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25" sqref="F25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4" t="s">
        <v>544</v>
      </c>
      <c r="B1" s="174"/>
      <c r="C1" s="174"/>
      <c r="D1" s="174"/>
      <c r="E1" s="174"/>
      <c r="F1" s="174"/>
      <c r="G1" s="174"/>
      <c r="H1" s="174"/>
    </row>
    <row r="2" spans="1:9" ht="14.25" x14ac:dyDescent="0.45">
      <c r="A2" s="160" t="str">
        <f>ENTE_PUBLICO_A</f>
        <v>SISTEMA PARA EL DESARROLLO INTEGRAL DE LA FAMILIA EN EL MUNICIPIO DE LEÓN., Gobierno del Estado de Guanajuato (a)</v>
      </c>
      <c r="B2" s="161"/>
      <c r="C2" s="161"/>
      <c r="D2" s="161"/>
      <c r="E2" s="161"/>
      <c r="F2" s="161"/>
      <c r="G2" s="161"/>
      <c r="H2" s="162"/>
    </row>
    <row r="3" spans="1:9" x14ac:dyDescent="0.25">
      <c r="A3" s="163" t="s">
        <v>120</v>
      </c>
      <c r="B3" s="164"/>
      <c r="C3" s="164"/>
      <c r="D3" s="164"/>
      <c r="E3" s="164"/>
      <c r="F3" s="164"/>
      <c r="G3" s="164"/>
      <c r="H3" s="165"/>
    </row>
    <row r="4" spans="1:9" ht="14.25" x14ac:dyDescent="0.45">
      <c r="A4" s="166" t="str">
        <f>PERIODO_INFORME</f>
        <v>Al 31 de diciembre de 2017 y al 30 de junio de 2018 (b)</v>
      </c>
      <c r="B4" s="167"/>
      <c r="C4" s="167"/>
      <c r="D4" s="167"/>
      <c r="E4" s="167"/>
      <c r="F4" s="167"/>
      <c r="G4" s="167"/>
      <c r="H4" s="168"/>
    </row>
    <row r="5" spans="1:9" ht="14.25" x14ac:dyDescent="0.45">
      <c r="A5" s="169" t="s">
        <v>118</v>
      </c>
      <c r="B5" s="170"/>
      <c r="C5" s="170"/>
      <c r="D5" s="170"/>
      <c r="E5" s="170"/>
      <c r="F5" s="170"/>
      <c r="G5" s="170"/>
      <c r="H5" s="171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8544364.5099999998</v>
      </c>
      <c r="C18" s="131"/>
      <c r="D18" s="131"/>
      <c r="E18" s="131"/>
      <c r="F18" s="61">
        <v>7278120.8399999999</v>
      </c>
      <c r="G18" s="131"/>
      <c r="H18" s="131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v>8544364.5099999998</v>
      </c>
      <c r="C20" s="61">
        <v>0</v>
      </c>
      <c r="D20" s="61">
        <v>0</v>
      </c>
      <c r="E20" s="61">
        <v>0</v>
      </c>
      <c r="F20" s="61">
        <v>7278120.8399999999</v>
      </c>
      <c r="G20" s="61">
        <f t="shared" ref="G20:H20" si="3">G8+G18</f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3" t="s">
        <v>3300</v>
      </c>
      <c r="B33" s="173"/>
      <c r="C33" s="173"/>
      <c r="D33" s="173"/>
      <c r="E33" s="173"/>
      <c r="F33" s="173"/>
      <c r="G33" s="173"/>
      <c r="H33" s="173"/>
    </row>
    <row r="34" spans="1:8" ht="12" customHeight="1" x14ac:dyDescent="0.25">
      <c r="A34" s="173"/>
      <c r="B34" s="173"/>
      <c r="C34" s="173"/>
      <c r="D34" s="173"/>
      <c r="E34" s="173"/>
      <c r="F34" s="173"/>
      <c r="G34" s="173"/>
      <c r="H34" s="173"/>
    </row>
    <row r="35" spans="1:8" ht="12" customHeight="1" x14ac:dyDescent="0.25">
      <c r="A35" s="173"/>
      <c r="B35" s="173"/>
      <c r="C35" s="173"/>
      <c r="D35" s="173"/>
      <c r="E35" s="173"/>
      <c r="F35" s="173"/>
      <c r="G35" s="173"/>
      <c r="H35" s="173"/>
    </row>
    <row r="36" spans="1:8" ht="12" customHeight="1" x14ac:dyDescent="0.25">
      <c r="A36" s="173"/>
      <c r="B36" s="173"/>
      <c r="C36" s="173"/>
      <c r="D36" s="173"/>
      <c r="E36" s="173"/>
      <c r="F36" s="173"/>
      <c r="G36" s="173"/>
      <c r="H36" s="173"/>
    </row>
    <row r="37" spans="1:8" ht="12" customHeight="1" x14ac:dyDescent="0.25">
      <c r="A37" s="173"/>
      <c r="B37" s="173"/>
      <c r="C37" s="173"/>
      <c r="D37" s="173"/>
      <c r="E37" s="173"/>
      <c r="F37" s="173"/>
      <c r="G37" s="173"/>
      <c r="H37" s="173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8544364.5099999998</v>
      </c>
      <c r="Q12" s="18"/>
      <c r="R12" s="18"/>
      <c r="S12" s="18"/>
      <c r="T12" s="18">
        <f>'Formato 2'!F18</f>
        <v>7278120.8399999999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8544364.5099999998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7278120.8399999999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2" t="s">
        <v>543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11"/>
    </row>
    <row r="2" spans="1:12" ht="14.25" x14ac:dyDescent="0.45">
      <c r="A2" s="160" t="str">
        <f>ENTE_PUBLICO_A</f>
        <v>SISTEMA PARA EL DESARROLLO INTEGRAL DE LA FAMILIA EN EL MUNICIPIO DE LEÓN., Gobierno del Estado de Guanajuato (a)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2" x14ac:dyDescent="0.25">
      <c r="A3" s="163" t="s">
        <v>146</v>
      </c>
      <c r="B3" s="164"/>
      <c r="C3" s="164"/>
      <c r="D3" s="164"/>
      <c r="E3" s="164"/>
      <c r="F3" s="164"/>
      <c r="G3" s="164"/>
      <c r="H3" s="164"/>
      <c r="I3" s="164"/>
      <c r="J3" s="164"/>
      <c r="K3" s="165"/>
    </row>
    <row r="4" spans="1:12" ht="14.25" x14ac:dyDescent="0.45">
      <c r="A4" s="166" t="str">
        <f>TRIMESTRE</f>
        <v>Del 1 de enero al 30 de junio de 2018 (b)</v>
      </c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2" ht="14.25" x14ac:dyDescent="0.45">
      <c r="A5" s="163" t="s">
        <v>118</v>
      </c>
      <c r="B5" s="164"/>
      <c r="C5" s="164"/>
      <c r="D5" s="164"/>
      <c r="E5" s="164"/>
      <c r="F5" s="164"/>
      <c r="G5" s="164"/>
      <c r="H5" s="164"/>
      <c r="I5" s="164"/>
      <c r="J5" s="164"/>
      <c r="K5" s="165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junio de 2018 (k)</v>
      </c>
      <c r="J6" s="130" t="str">
        <f>MONTO2</f>
        <v>Monto pagado de la inversión actualizado al 30 de junio de 2018 (l)</v>
      </c>
      <c r="K6" s="130" t="str">
        <f>SALDO_PENDIENTE</f>
        <v>Saldo pendiente por pagar de la inversión al 30 de junio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DIF</cp:lastModifiedBy>
  <cp:lastPrinted>2018-07-09T18:51:33Z</cp:lastPrinted>
  <dcterms:created xsi:type="dcterms:W3CDTF">2017-01-19T17:59:06Z</dcterms:created>
  <dcterms:modified xsi:type="dcterms:W3CDTF">2023-08-18T18:28:05Z</dcterms:modified>
</cp:coreProperties>
</file>